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0\PTW\EN\"/>
    </mc:Choice>
  </mc:AlternateContent>
  <xr:revisionPtr revIDLastSave="0" documentId="13_ncr:1_{C3B6FFD2-369E-4838-B95A-193C5C500E96}" xr6:coauthVersionLast="47" xr6:coauthVersionMax="47" xr10:uidLastSave="{00000000-0000-0000-0000-000000000000}"/>
  <bookViews>
    <workbookView xWindow="-120" yWindow="-120" windowWidth="29040" windowHeight="15720" firstSheet="7" activeTab="8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NEW 2022vs2021" sheetId="37" r:id="rId4"/>
    <sheet name="R_MC 2022 rankings" sheetId="41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4" hidden="1">'R_MC 2022 rankings'!$C$22:$K$153</definedName>
    <definedName name="_xlnm._FilterDatabase" localSheetId="6" hidden="1">'R_MP_2022 ranking'!$C$15:$J$131</definedName>
    <definedName name="_xlnm.Print_Area" localSheetId="4">'R_MC 2022 rankings'!$B$2:$X$67</definedName>
    <definedName name="_xlnm.Print_Area" localSheetId="3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9" l="1"/>
  <c r="K29" i="19"/>
  <c r="K30" i="19"/>
  <c r="K31" i="19"/>
  <c r="K13" i="19"/>
  <c r="K14" i="19"/>
  <c r="K15" i="19"/>
  <c r="K16" i="19"/>
  <c r="K5" i="34" l="1"/>
  <c r="K7" i="34" s="1"/>
  <c r="K10" i="38"/>
  <c r="K10" i="37"/>
  <c r="K5" i="33"/>
  <c r="K6" i="33" s="1"/>
  <c r="K7" i="33"/>
  <c r="K5" i="16"/>
  <c r="K6" i="16"/>
  <c r="K7" i="16"/>
  <c r="J27" i="19"/>
  <c r="J28" i="19" s="1"/>
  <c r="J29" i="19"/>
  <c r="J30" i="19"/>
  <c r="J12" i="19"/>
  <c r="J13" i="19"/>
  <c r="J14" i="19"/>
  <c r="J15" i="19"/>
  <c r="J16" i="19"/>
  <c r="J5" i="34"/>
  <c r="J6" i="34" s="1"/>
  <c r="J10" i="38"/>
  <c r="J10" i="37"/>
  <c r="J6" i="33"/>
  <c r="J7" i="33"/>
  <c r="J5" i="33"/>
  <c r="J5" i="16"/>
  <c r="J6" i="16" s="1"/>
  <c r="I27" i="19"/>
  <c r="I31" i="19" s="1"/>
  <c r="I28" i="19"/>
  <c r="I29" i="19"/>
  <c r="I30" i="19"/>
  <c r="I12" i="19"/>
  <c r="I13" i="19"/>
  <c r="I14" i="19"/>
  <c r="I15" i="19"/>
  <c r="I16" i="19"/>
  <c r="I5" i="34"/>
  <c r="I6" i="34"/>
  <c r="I7" i="34"/>
  <c r="C14" i="38"/>
  <c r="I10" i="38"/>
  <c r="I10" i="37"/>
  <c r="I5" i="33"/>
  <c r="I6" i="33" s="1"/>
  <c r="I7" i="33"/>
  <c r="I5" i="16"/>
  <c r="I6" i="16" s="1"/>
  <c r="I7" i="16"/>
  <c r="H29" i="19"/>
  <c r="H30" i="19"/>
  <c r="H27" i="19"/>
  <c r="H31" i="19" s="1"/>
  <c r="H14" i="19"/>
  <c r="H15" i="19"/>
  <c r="H12" i="19"/>
  <c r="H16" i="19" s="1"/>
  <c r="H5" i="34"/>
  <c r="H6" i="34" s="1"/>
  <c r="H10" i="38"/>
  <c r="H10" i="37"/>
  <c r="H5" i="33"/>
  <c r="H6" i="33" s="1"/>
  <c r="H5" i="16"/>
  <c r="H6" i="16" s="1"/>
  <c r="G10" i="38"/>
  <c r="F10" i="38"/>
  <c r="K6" i="34" l="1"/>
  <c r="J31" i="19"/>
  <c r="J7" i="34"/>
  <c r="J7" i="16"/>
  <c r="H7" i="34"/>
  <c r="H7" i="33"/>
  <c r="H7" i="16"/>
  <c r="E30" i="19"/>
  <c r="C29" i="19"/>
  <c r="B29" i="19"/>
  <c r="G27" i="19"/>
  <c r="D27" i="19"/>
  <c r="C27" i="19"/>
  <c r="B27" i="19"/>
  <c r="F29" i="19"/>
  <c r="K23" i="19"/>
  <c r="J23" i="19"/>
  <c r="I23" i="19"/>
  <c r="H23" i="19"/>
  <c r="H28" i="19" s="1"/>
  <c r="C23" i="19"/>
  <c r="M23" i="19"/>
  <c r="L23" i="19"/>
  <c r="E23" i="19"/>
  <c r="D29" i="19"/>
  <c r="B23" i="19"/>
  <c r="E10" i="38"/>
  <c r="E15" i="19"/>
  <c r="D15" i="19"/>
  <c r="E12" i="19"/>
  <c r="E16" i="19" s="1"/>
  <c r="C12" i="19"/>
  <c r="B12" i="19"/>
  <c r="F15" i="19"/>
  <c r="C15" i="19"/>
  <c r="B15" i="19"/>
  <c r="G12" i="19"/>
  <c r="F12" i="19"/>
  <c r="D14" i="19"/>
  <c r="D8" i="19"/>
  <c r="C8" i="19"/>
  <c r="C13" i="19" s="1"/>
  <c r="M8" i="19"/>
  <c r="L8" i="19"/>
  <c r="K8" i="19"/>
  <c r="J8" i="19"/>
  <c r="H8" i="19"/>
  <c r="H13" i="19" s="1"/>
  <c r="E14" i="19"/>
  <c r="B8" i="19"/>
  <c r="F12" i="34"/>
  <c r="G7" i="34"/>
  <c r="F7" i="34"/>
  <c r="G5" i="34"/>
  <c r="F5" i="34"/>
  <c r="G6" i="34" s="1"/>
  <c r="C5" i="34"/>
  <c r="C7" i="34" s="1"/>
  <c r="N4" i="34"/>
  <c r="E12" i="34" s="1"/>
  <c r="C12" i="34"/>
  <c r="E5" i="34"/>
  <c r="D5" i="34"/>
  <c r="B11" i="34"/>
  <c r="D10" i="38"/>
  <c r="C10" i="38"/>
  <c r="B10" i="38"/>
  <c r="G10" i="37"/>
  <c r="F10" i="37"/>
  <c r="E10" i="37"/>
  <c r="D10" i="37"/>
  <c r="C10" i="37"/>
  <c r="B10" i="37"/>
  <c r="F12" i="33"/>
  <c r="C12" i="33"/>
  <c r="B12" i="33"/>
  <c r="F11" i="33"/>
  <c r="C11" i="33"/>
  <c r="B11" i="33"/>
  <c r="E7" i="33"/>
  <c r="B7" i="33"/>
  <c r="B6" i="33"/>
  <c r="G5" i="33"/>
  <c r="G7" i="33" s="1"/>
  <c r="F5" i="33"/>
  <c r="F6" i="33" s="1"/>
  <c r="E5" i="33"/>
  <c r="D5" i="33"/>
  <c r="E6" i="33" s="1"/>
  <c r="C5" i="33"/>
  <c r="C6" i="33" s="1"/>
  <c r="B5" i="33"/>
  <c r="N5" i="33" s="1"/>
  <c r="N4" i="33"/>
  <c r="E12" i="33" s="1"/>
  <c r="N3" i="33"/>
  <c r="F12" i="16"/>
  <c r="C12" i="16"/>
  <c r="B12" i="16"/>
  <c r="F11" i="16"/>
  <c r="C11" i="16"/>
  <c r="B11" i="16"/>
  <c r="E7" i="16"/>
  <c r="D7" i="16"/>
  <c r="B6" i="16"/>
  <c r="G5" i="16"/>
  <c r="G7" i="16" s="1"/>
  <c r="F5" i="16"/>
  <c r="F6" i="16" s="1"/>
  <c r="E5" i="16"/>
  <c r="D5" i="16"/>
  <c r="E6" i="16" s="1"/>
  <c r="C5" i="16"/>
  <c r="C7" i="16" s="1"/>
  <c r="B5" i="16"/>
  <c r="C6" i="16" s="1"/>
  <c r="N4" i="16"/>
  <c r="E12" i="16" s="1"/>
  <c r="N3" i="16"/>
  <c r="E11" i="16" s="1"/>
  <c r="E13" i="16" s="1"/>
  <c r="L3" i="41"/>
  <c r="T3" i="41" s="1"/>
  <c r="E34" i="19"/>
  <c r="E41" i="19" s="1"/>
  <c r="E9" i="34"/>
  <c r="D3" i="42"/>
  <c r="E12" i="38"/>
  <c r="E12" i="37"/>
  <c r="E9" i="33"/>
  <c r="B9" i="33"/>
  <c r="B12" i="37" s="1"/>
  <c r="B12" i="38" s="1"/>
  <c r="B9" i="34" s="1"/>
  <c r="B34" i="19" s="1"/>
  <c r="B41" i="19" s="1"/>
  <c r="C10" i="33"/>
  <c r="C13" i="37"/>
  <c r="C13" i="38"/>
  <c r="C10" i="34"/>
  <c r="B10" i="33"/>
  <c r="B13" i="37"/>
  <c r="B13" i="38"/>
  <c r="B10" i="34"/>
  <c r="F10" i="16"/>
  <c r="F10" i="33"/>
  <c r="F13" i="37"/>
  <c r="F13" i="38"/>
  <c r="F10" i="34" s="1"/>
  <c r="E10" i="16"/>
  <c r="E10" i="33"/>
  <c r="E13" i="37"/>
  <c r="E13" i="38" s="1"/>
  <c r="E10" i="34" s="1"/>
  <c r="O3" i="33" l="1"/>
  <c r="E11" i="33"/>
  <c r="E13" i="33" s="1"/>
  <c r="G11" i="16"/>
  <c r="C14" i="37"/>
  <c r="B14" i="37"/>
  <c r="F14" i="37"/>
  <c r="C31" i="19"/>
  <c r="C28" i="19"/>
  <c r="F11" i="34"/>
  <c r="F13" i="34" s="1"/>
  <c r="N22" i="19"/>
  <c r="B12" i="34"/>
  <c r="B13" i="34" s="1"/>
  <c r="D16" i="19"/>
  <c r="B30" i="19"/>
  <c r="D13" i="19"/>
  <c r="B31" i="19"/>
  <c r="F8" i="19"/>
  <c r="F13" i="19" s="1"/>
  <c r="N7" i="19"/>
  <c r="B16" i="19"/>
  <c r="B14" i="19"/>
  <c r="N26" i="19"/>
  <c r="C30" i="19"/>
  <c r="D12" i="19"/>
  <c r="F23" i="19"/>
  <c r="G8" i="19"/>
  <c r="G13" i="19" s="1"/>
  <c r="C16" i="19"/>
  <c r="C14" i="19"/>
  <c r="F14" i="38"/>
  <c r="E29" i="19"/>
  <c r="F37" i="19" s="1"/>
  <c r="G30" i="19"/>
  <c r="D30" i="19"/>
  <c r="C11" i="34"/>
  <c r="C13" i="34" s="1"/>
  <c r="B5" i="34"/>
  <c r="N5" i="34" s="1"/>
  <c r="I8" i="19"/>
  <c r="G15" i="19"/>
  <c r="G23" i="19"/>
  <c r="G31" i="19"/>
  <c r="D28" i="19"/>
  <c r="D31" i="19"/>
  <c r="G28" i="19"/>
  <c r="N21" i="19"/>
  <c r="D23" i="19"/>
  <c r="B28" i="19"/>
  <c r="F30" i="19"/>
  <c r="E27" i="19"/>
  <c r="E28" i="19" s="1"/>
  <c r="G29" i="19"/>
  <c r="F27" i="19"/>
  <c r="N25" i="19"/>
  <c r="E43" i="19" s="1"/>
  <c r="G12" i="34"/>
  <c r="B14" i="38"/>
  <c r="N9" i="38"/>
  <c r="E14" i="38" s="1"/>
  <c r="B13" i="19"/>
  <c r="N12" i="19"/>
  <c r="N6" i="19"/>
  <c r="N11" i="19"/>
  <c r="E8" i="19"/>
  <c r="E13" i="19" s="1"/>
  <c r="N10" i="19"/>
  <c r="E36" i="19" s="1"/>
  <c r="F16" i="19"/>
  <c r="G16" i="19"/>
  <c r="F14" i="19"/>
  <c r="G14" i="19"/>
  <c r="F6" i="34"/>
  <c r="E6" i="34"/>
  <c r="E7" i="34"/>
  <c r="D7" i="34"/>
  <c r="D6" i="34"/>
  <c r="N3" i="34"/>
  <c r="F13" i="33"/>
  <c r="G13" i="33" s="1"/>
  <c r="G11" i="33"/>
  <c r="N9" i="37"/>
  <c r="B13" i="33"/>
  <c r="C13" i="33"/>
  <c r="D12" i="33"/>
  <c r="G12" i="33"/>
  <c r="D11" i="33"/>
  <c r="O4" i="33"/>
  <c r="G6" i="33"/>
  <c r="C7" i="33"/>
  <c r="D7" i="33"/>
  <c r="G12" i="16"/>
  <c r="D6" i="33"/>
  <c r="F7" i="33"/>
  <c r="B13" i="16"/>
  <c r="C13" i="16"/>
  <c r="F13" i="16"/>
  <c r="G13" i="16" s="1"/>
  <c r="D12" i="16"/>
  <c r="D11" i="16"/>
  <c r="G6" i="16"/>
  <c r="B7" i="16"/>
  <c r="N5" i="16"/>
  <c r="D6" i="16"/>
  <c r="F7" i="16"/>
  <c r="F44" i="19" l="1"/>
  <c r="C44" i="19"/>
  <c r="B37" i="19"/>
  <c r="N23" i="19"/>
  <c r="B44" i="19"/>
  <c r="C37" i="19"/>
  <c r="D12" i="34"/>
  <c r="G14" i="38"/>
  <c r="D11" i="34"/>
  <c r="D14" i="37"/>
  <c r="N10" i="37"/>
  <c r="E14" i="37"/>
  <c r="G14" i="37" s="1"/>
  <c r="N30" i="19"/>
  <c r="E44" i="19"/>
  <c r="N15" i="19"/>
  <c r="E37" i="19"/>
  <c r="G37" i="19" s="1"/>
  <c r="C43" i="19"/>
  <c r="C36" i="19"/>
  <c r="F36" i="19"/>
  <c r="F38" i="19" s="1"/>
  <c r="B43" i="19"/>
  <c r="N13" i="19"/>
  <c r="N10" i="38"/>
  <c r="O3" i="34"/>
  <c r="E11" i="34"/>
  <c r="B7" i="34"/>
  <c r="B6" i="34"/>
  <c r="F28" i="19"/>
  <c r="B36" i="19" s="1"/>
  <c r="C6" i="34"/>
  <c r="N8" i="19"/>
  <c r="N27" i="19"/>
  <c r="N28" i="19" s="1"/>
  <c r="E31" i="19"/>
  <c r="F31" i="19"/>
  <c r="N29" i="19"/>
  <c r="D14" i="38"/>
  <c r="N14" i="19"/>
  <c r="N16" i="19"/>
  <c r="D13" i="34"/>
  <c r="N7" i="34"/>
  <c r="O4" i="34"/>
  <c r="N7" i="33"/>
  <c r="D13" i="16"/>
  <c r="D13" i="33"/>
  <c r="N7" i="16"/>
  <c r="O4" i="16"/>
  <c r="O3" i="16"/>
  <c r="C45" i="19" l="1"/>
  <c r="D44" i="19"/>
  <c r="G44" i="19"/>
  <c r="D37" i="19"/>
  <c r="C38" i="19"/>
  <c r="F43" i="19"/>
  <c r="G43" i="19" s="1"/>
  <c r="E45" i="19"/>
  <c r="E38" i="19"/>
  <c r="G38" i="19" s="1"/>
  <c r="B38" i="19"/>
  <c r="D36" i="19"/>
  <c r="E13" i="34"/>
  <c r="G13" i="34" s="1"/>
  <c r="G11" i="34"/>
  <c r="B45" i="19"/>
  <c r="D43" i="19"/>
  <c r="N31" i="19"/>
  <c r="G36" i="19"/>
  <c r="D45" i="19" l="1"/>
  <c r="D38" i="19"/>
  <c r="F45" i="19"/>
  <c r="G45" i="19" s="1"/>
</calcChain>
</file>

<file path=xl/sharedStrings.xml><?xml version="1.0" encoding="utf-8"?>
<sst xmlns="http://schemas.openxmlformats.org/spreadsheetml/2006/main" count="426" uniqueCount="161">
  <si>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</si>
  <si>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</si>
  <si>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</si>
  <si>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</si>
  <si>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</si>
  <si>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</si>
  <si>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</si>
  <si>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</si>
  <si>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</si>
  <si>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</si>
  <si>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</si>
  <si>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</si>
  <si>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</si>
  <si>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</si>
  <si>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</si>
  <si>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</si>
  <si>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</si>
  <si>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</si>
  <si>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</si>
  <si>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</si>
  <si>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</si>
  <si>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</si>
  <si>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</si>
  <si>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</si>
  <si>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</si>
  <si>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</si>
  <si>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</si>
  <si>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</si>
  <si>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</si>
  <si>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</si>
  <si>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</si>
  <si>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</si>
  <si>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</si>
  <si>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</si>
  <si>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</si>
  <si>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</si>
  <si>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</si>
  <si>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</si>
  <si>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</si>
  <si>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</si>
  <si>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</si>
  <si>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</si>
  <si>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</si>
  <si>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</si>
  <si>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</si>
  <si>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</si>
  <si>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</si>
  <si>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</si>
  <si>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</si>
  <si>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</si>
  <si>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</si>
  <si>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</si>
  <si>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</si>
  <si>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</si>
  <si>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</si>
  <si>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</si>
  <si>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</si>
  <si>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</si>
  <si>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</si>
  <si>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</si>
  <si>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</si>
  <si>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</si>
  <si>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</si>
  <si>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</si>
  <si>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</si>
  <si>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</si>
  <si>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</si>
  <si>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</si>
  <si>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</si>
  <si>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</si>
  <si>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</si>
  <si>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</si>
  <si>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</si>
  <si>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</si>
  <si>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</si>
  <si>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</si>
  <si>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</si>
  <si>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</si>
  <si>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</si>
  <si>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</si>
  <si>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</si>
  <si>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</si>
  <si>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</si>
  <si>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</si>
  <si>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</si>
  <si>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</si>
  <si>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</si>
  <si>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</si>
  <si>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</si>
  <si>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</si>
  <si>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</si>
  <si>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</si>
  <si>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</si>
  <si>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</si>
  <si>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</si>
  <si>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</si>
  <si>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</si>
  <si>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</si>
  <si>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</si>
  <si>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</si>
  <si>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</si>
  <si>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</si>
  <si>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</si>
  <si>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</si>
  <si>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</si>
  <si>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</si>
  <si>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</si>
  <si>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</si>
  <si>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</si>
  <si>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</si>
  <si>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</si>
  <si>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</si>
  <si>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</si>
  <si>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</si>
  <si>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</si>
  <si>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</si>
  <si>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</si>
  <si>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</si>
  <si>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</si>
  <si>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</si>
  <si>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</si>
  <si>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</si>
  <si>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</si>
  <si>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</si>
  <si>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</si>
  <si>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</si>
  <si>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</si>
  <si>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 MOTORCYCLES - makes ranking by DCC - 2022 YTD</t>
  </si>
  <si>
    <t>New MOTORCYCLES - makes ranking by segments - 2022 YTD</t>
  </si>
  <si>
    <t>NEW MP FIRST REGISTRATIONS IN POLAND in units, 2022 vs 2021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</si>
  <si>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</si>
  <si>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</si>
  <si>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</si>
  <si>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</si>
  <si>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</si>
  <si>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</si>
  <si>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</si>
  <si>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</si>
  <si>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</si>
  <si>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</si>
  <si>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</si>
  <si>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KEEWAY</t>
  </si>
  <si>
    <t>OTHER ttl</t>
  </si>
  <si>
    <t>FIRST REGISTRATIONS of NEW* MC, TOP10 BRANDS APRIL 2022</t>
  </si>
  <si>
    <t>FIRST REGISTRATIONS MP, TOP10 BRANDS APRIL 2022</t>
  </si>
  <si>
    <t>ZONTES</t>
  </si>
  <si>
    <t>&gt;1000cm3</t>
  </si>
  <si>
    <t>750cc&lt;engine capacity&lt;=1000cc</t>
  </si>
  <si>
    <t>engine capacity&gt;1000cc</t>
  </si>
  <si>
    <t>HARLEY-DAVIDSON</t>
  </si>
  <si>
    <t>SUPER SOCO</t>
  </si>
  <si>
    <t>no data</t>
  </si>
  <si>
    <t>EFUN</t>
  </si>
  <si>
    <t>New* MOPEDS - Top 10 Makes - 2022 YTD</t>
  </si>
  <si>
    <t>New* MOTORCYCLE - Top 10 Makes - 2022 YTD</t>
  </si>
  <si>
    <t/>
  </si>
  <si>
    <t>TORQ</t>
  </si>
  <si>
    <t>OCTOBER</t>
  </si>
  <si>
    <t>JANUARY-OCTOBER</t>
  </si>
  <si>
    <t>January - October</t>
  </si>
  <si>
    <t>GAS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</si>
</sst>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4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11" xfId="0" applyBorder="1"/>
    <xf numFmtId="0" fontId="8" fillId="0" borderId="0" xfId="0" applyFont="1" applyFill="1" applyBorder="1" applyAlignment="1">
      <alignment horizontal="left"/>
    </xf>
    <xf numFmtId="0" fontId="6" fillId="24" borderId="1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0" fontId="8" fillId="0" borderId="12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7" fillId="0" borderId="12" xfId="61" applyNumberFormat="1" applyFont="1" applyBorder="1"/>
    <xf numFmtId="0" fontId="7" fillId="0" borderId="0" xfId="0" applyFont="1"/>
    <xf numFmtId="166" fontId="10" fillId="0" borderId="10" xfId="36" applyNumberFormat="1" applyFont="1" applyFill="1" applyBorder="1" applyAlignment="1">
      <alignment wrapText="1"/>
    </xf>
    <xf numFmtId="166" fontId="10" fillId="0" borderId="13" xfId="36" applyNumberFormat="1" applyFont="1" applyFill="1" applyBorder="1" applyAlignment="1">
      <alignment wrapText="1"/>
    </xf>
    <xf numFmtId="166" fontId="2" fillId="0" borderId="0" xfId="36" applyNumberFormat="1" applyFont="1" applyBorder="1"/>
    <xf numFmtId="3" fontId="0" fillId="0" borderId="0" xfId="0" applyNumberFormat="1" applyFill="1" applyBorder="1"/>
    <xf numFmtId="166" fontId="2" fillId="0" borderId="0" xfId="36" applyNumberFormat="1" applyFont="1" applyFill="1" applyBorder="1"/>
    <xf numFmtId="166" fontId="0" fillId="0" borderId="0" xfId="0" applyNumberFormat="1" applyBorder="1"/>
    <xf numFmtId="166" fontId="0" fillId="0" borderId="0" xfId="0" applyNumberFormat="1"/>
    <xf numFmtId="166" fontId="10" fillId="0" borderId="14" xfId="36" applyNumberFormat="1" applyFont="1" applyFill="1" applyBorder="1" applyAlignment="1">
      <alignment horizontal="center"/>
    </xf>
    <xf numFmtId="166" fontId="10" fillId="0" borderId="10" xfId="36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7" fillId="0" borderId="0" xfId="0" applyFont="1" applyFill="1" applyBorder="1"/>
    <xf numFmtId="165" fontId="0" fillId="0" borderId="0" xfId="61" applyNumberFormat="1" applyFont="1"/>
    <xf numFmtId="166" fontId="6" fillId="24" borderId="10" xfId="36" applyNumberFormat="1" applyFont="1" applyFill="1" applyBorder="1" applyAlignment="1">
      <alignment wrapText="1"/>
    </xf>
    <xf numFmtId="165" fontId="2" fillId="0" borderId="0" xfId="6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165" fontId="2" fillId="0" borderId="0" xfId="61" applyNumberFormat="1" applyFill="1" applyBorder="1"/>
    <xf numFmtId="0" fontId="2" fillId="0" borderId="0" xfId="0" applyFont="1" applyFill="1" applyBorder="1"/>
    <xf numFmtId="165" fontId="0" fillId="0" borderId="0" xfId="61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28" fillId="0" borderId="10" xfId="0" applyFont="1" applyFill="1" applyBorder="1"/>
    <xf numFmtId="0" fontId="29" fillId="0" borderId="10" xfId="0" applyFont="1" applyFill="1" applyBorder="1"/>
    <xf numFmtId="0" fontId="29" fillId="24" borderId="10" xfId="0" applyFont="1" applyFill="1" applyBorder="1"/>
    <xf numFmtId="0" fontId="28" fillId="0" borderId="0" xfId="0" applyFont="1" applyFill="1" applyBorder="1"/>
    <xf numFmtId="166" fontId="10" fillId="0" borderId="15" xfId="36" applyNumberFormat="1" applyFont="1" applyFill="1" applyBorder="1" applyAlignment="1">
      <alignment wrapText="1"/>
    </xf>
    <xf numFmtId="0" fontId="28" fillId="0" borderId="0" xfId="0" applyFont="1"/>
    <xf numFmtId="0" fontId="6" fillId="0" borderId="10" xfId="0" applyFont="1" applyFill="1" applyBorder="1" applyAlignment="1">
      <alignment horizontal="center" vertical="center" wrapText="1"/>
    </xf>
    <xf numFmtId="166" fontId="3" fillId="0" borderId="10" xfId="36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0" fontId="3" fillId="0" borderId="16" xfId="0" applyFont="1" applyFill="1" applyBorder="1"/>
    <xf numFmtId="165" fontId="0" fillId="0" borderId="0" xfId="62" applyNumberFormat="1" applyFont="1" applyFill="1" applyBorder="1"/>
    <xf numFmtId="166" fontId="31" fillId="0" borderId="0" xfId="37" applyNumberFormat="1" applyFont="1" applyFill="1" applyBorder="1"/>
    <xf numFmtId="166" fontId="31" fillId="0" borderId="0" xfId="37" applyNumberFormat="1" applyFont="1" applyFill="1" applyBorder="1" applyAlignment="1">
      <alignment vertical="center"/>
    </xf>
    <xf numFmtId="166" fontId="32" fillId="0" borderId="0" xfId="37" applyNumberFormat="1" applyFont="1" applyFill="1" applyBorder="1" applyAlignment="1">
      <alignment horizontal="center"/>
    </xf>
    <xf numFmtId="166" fontId="32" fillId="0" borderId="0" xfId="37" applyNumberFormat="1" applyFont="1" applyFill="1" applyBorder="1" applyAlignment="1">
      <alignment wrapText="1"/>
    </xf>
    <xf numFmtId="166" fontId="32" fillId="0" borderId="0" xfId="37" applyNumberFormat="1" applyFont="1" applyFill="1" applyBorder="1" applyAlignment="1">
      <alignment horizontal="right" wrapText="1"/>
    </xf>
    <xf numFmtId="166" fontId="31" fillId="0" borderId="0" xfId="37" applyNumberFormat="1" applyFill="1" applyBorder="1"/>
    <xf numFmtId="165" fontId="31" fillId="0" borderId="0" xfId="62" applyNumberFormat="1" applyFill="1" applyBorder="1"/>
    <xf numFmtId="0" fontId="31" fillId="0" borderId="0" xfId="0" applyFont="1" applyBorder="1"/>
    <xf numFmtId="166" fontId="6" fillId="0" borderId="0" xfId="37" applyNumberFormat="1" applyFont="1" applyFill="1" applyBorder="1"/>
    <xf numFmtId="166" fontId="6" fillId="0" borderId="0" xfId="0" applyNumberFormat="1" applyFont="1" applyFill="1" applyBorder="1"/>
    <xf numFmtId="166" fontId="31" fillId="0" borderId="0" xfId="37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8" fillId="0" borderId="10" xfId="0" applyFont="1" applyFill="1" applyBorder="1"/>
    <xf numFmtId="0" fontId="8" fillId="25" borderId="10" xfId="0" applyFont="1" applyFill="1" applyBorder="1"/>
    <xf numFmtId="0" fontId="0" fillId="0" borderId="17" xfId="0" applyNumberFormat="1" applyBorder="1"/>
    <xf numFmtId="166" fontId="10" fillId="0" borderId="10" xfId="37" applyNumberFormat="1" applyFont="1" applyFill="1" applyBorder="1" applyAlignment="1">
      <alignment wrapText="1"/>
    </xf>
    <xf numFmtId="166" fontId="10" fillId="0" borderId="18" xfId="36" applyNumberFormat="1" applyFont="1" applyFill="1" applyBorder="1" applyAlignment="1">
      <alignment wrapText="1"/>
    </xf>
    <xf numFmtId="166" fontId="3" fillId="0" borderId="19" xfId="36" applyNumberFormat="1" applyFont="1" applyFill="1" applyBorder="1"/>
    <xf numFmtId="0" fontId="3" fillId="0" borderId="0" xfId="56" applyBorder="1" applyAlignment="1">
      <alignment vertical="center" wrapText="1"/>
    </xf>
    <xf numFmtId="0" fontId="3" fillId="0" borderId="0" xfId="56"/>
    <xf numFmtId="0" fontId="3" fillId="0" borderId="0" xfId="56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/>
    </xf>
    <xf numFmtId="0" fontId="3" fillId="0" borderId="0" xfId="56" applyBorder="1" applyAlignment="1">
      <alignment horizontal="center" vertical="center"/>
    </xf>
    <xf numFmtId="0" fontId="3" fillId="0" borderId="0" xfId="56" applyBorder="1"/>
    <xf numFmtId="0" fontId="3" fillId="0" borderId="0" xfId="56" applyNumberFormat="1" applyFill="1" applyBorder="1"/>
    <xf numFmtId="165" fontId="3" fillId="0" borderId="0" xfId="63" applyNumberFormat="1" applyFill="1" applyBorder="1"/>
    <xf numFmtId="165" fontId="3" fillId="0" borderId="0" xfId="63" applyNumberFormat="1" applyBorder="1"/>
    <xf numFmtId="0" fontId="3" fillId="0" borderId="0" xfId="56" applyFill="1" applyBorder="1"/>
    <xf numFmtId="0" fontId="33" fillId="0" borderId="0" xfId="56" applyFont="1" applyFill="1" applyBorder="1"/>
    <xf numFmtId="165" fontId="3" fillId="0" borderId="12" xfId="62" applyNumberFormat="1" applyFont="1" applyBorder="1"/>
    <xf numFmtId="165" fontId="3" fillId="0" borderId="0" xfId="62" applyNumberFormat="1" applyFont="1" applyBorder="1"/>
    <xf numFmtId="0" fontId="9" fillId="0" borderId="0" xfId="0" applyFont="1" applyBorder="1"/>
    <xf numFmtId="0" fontId="33" fillId="0" borderId="0" xfId="0" applyFont="1" applyBorder="1"/>
    <xf numFmtId="0" fontId="0" fillId="24" borderId="10" xfId="0" applyFill="1" applyBorder="1"/>
    <xf numFmtId="165" fontId="0" fillId="0" borderId="0" xfId="62" applyNumberFormat="1" applyFont="1" applyBorder="1"/>
    <xf numFmtId="165" fontId="0" fillId="0" borderId="0" xfId="62" applyNumberFormat="1" applyFont="1" applyBorder="1" applyAlignment="1">
      <alignment shrinkToFit="1"/>
    </xf>
    <xf numFmtId="165" fontId="9" fillId="0" borderId="0" xfId="62" applyNumberFormat="1" applyFont="1" applyBorder="1" applyAlignment="1">
      <alignment shrinkToFit="1"/>
    </xf>
    <xf numFmtId="166" fontId="10" fillId="0" borderId="10" xfId="37" applyNumberFormat="1" applyFont="1" applyFill="1" applyBorder="1" applyAlignment="1">
      <alignment vertical="center" wrapText="1"/>
    </xf>
    <xf numFmtId="166" fontId="10" fillId="0" borderId="20" xfId="37" applyNumberFormat="1" applyFont="1" applyFill="1" applyBorder="1" applyAlignment="1">
      <alignment wrapText="1"/>
    </xf>
    <xf numFmtId="0" fontId="0" fillId="0" borderId="0" xfId="0" applyNumberFormat="1" applyBorder="1"/>
    <xf numFmtId="165" fontId="31" fillId="0" borderId="0" xfId="62" applyNumberFormat="1"/>
    <xf numFmtId="0" fontId="0" fillId="0" borderId="21" xfId="0" applyNumberFormat="1" applyBorder="1"/>
    <xf numFmtId="165" fontId="0" fillId="0" borderId="0" xfId="62" applyNumberFormat="1" applyFont="1"/>
    <xf numFmtId="166" fontId="3" fillId="0" borderId="10" xfId="37" applyNumberFormat="1" applyFont="1" applyFill="1" applyBorder="1"/>
    <xf numFmtId="0" fontId="35" fillId="0" borderId="0" xfId="0" applyFont="1"/>
    <xf numFmtId="165" fontId="3" fillId="0" borderId="0" xfId="63" applyNumberFormat="1"/>
    <xf numFmtId="0" fontId="35" fillId="0" borderId="0" xfId="0" applyFont="1" applyAlignment="1">
      <alignment wrapText="1"/>
    </xf>
    <xf numFmtId="0" fontId="3" fillId="0" borderId="10" xfId="0" applyFont="1" applyFill="1" applyBorder="1" applyAlignment="1"/>
    <xf numFmtId="167" fontId="10" fillId="0" borderId="18" xfId="36" applyNumberFormat="1" applyFont="1" applyFill="1" applyBorder="1" applyAlignment="1">
      <alignment wrapText="1"/>
    </xf>
    <xf numFmtId="0" fontId="34" fillId="0" borderId="0" xfId="56" applyFont="1" applyBorder="1" applyAlignment="1">
      <alignment vertical="center" wrapText="1"/>
    </xf>
    <xf numFmtId="0" fontId="34" fillId="0" borderId="0" xfId="56" applyFont="1"/>
    <xf numFmtId="0" fontId="34" fillId="0" borderId="12" xfId="56" applyFont="1" applyBorder="1" applyAlignment="1">
      <alignment vertical="center" wrapText="1"/>
    </xf>
    <xf numFmtId="0" fontId="34" fillId="26" borderId="18" xfId="55" applyFont="1" applyFill="1" applyBorder="1" applyAlignment="1">
      <alignment horizontal="center" vertical="center"/>
    </xf>
    <xf numFmtId="0" fontId="34" fillId="26" borderId="22" xfId="55" applyFont="1" applyFill="1" applyBorder="1" applyAlignment="1">
      <alignment horizontal="center" vertical="center"/>
    </xf>
    <xf numFmtId="0" fontId="34" fillId="26" borderId="18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0" borderId="0" xfId="56" applyFont="1" applyBorder="1" applyAlignment="1">
      <alignment horizontal="center" vertical="center" wrapText="1"/>
    </xf>
    <xf numFmtId="0" fontId="34" fillId="0" borderId="0" xfId="56" applyNumberFormat="1" applyFont="1" applyFill="1" applyBorder="1"/>
    <xf numFmtId="0" fontId="34" fillId="0" borderId="12" xfId="56" applyFont="1" applyBorder="1"/>
    <xf numFmtId="0" fontId="34" fillId="0" borderId="23" xfId="56" applyFont="1" applyBorder="1"/>
    <xf numFmtId="0" fontId="38" fillId="26" borderId="15" xfId="56" applyFont="1" applyFill="1" applyBorder="1"/>
    <xf numFmtId="0" fontId="34" fillId="26" borderId="24" xfId="56" applyFont="1" applyFill="1" applyBorder="1"/>
    <xf numFmtId="165" fontId="43" fillId="26" borderId="10" xfId="55" applyNumberFormat="1" applyFont="1" applyFill="1" applyBorder="1"/>
    <xf numFmtId="0" fontId="38" fillId="26" borderId="25" xfId="56" applyFont="1" applyFill="1" applyBorder="1"/>
    <xf numFmtId="0" fontId="34" fillId="26" borderId="26" xfId="56" applyFont="1" applyFill="1" applyBorder="1"/>
    <xf numFmtId="0" fontId="38" fillId="26" borderId="26" xfId="56" applyFont="1" applyFill="1" applyBorder="1"/>
    <xf numFmtId="0" fontId="34" fillId="0" borderId="0" xfId="56" applyFont="1" applyFill="1" applyBorder="1"/>
    <xf numFmtId="0" fontId="34" fillId="0" borderId="0" xfId="56" applyFont="1" applyBorder="1"/>
    <xf numFmtId="0" fontId="34" fillId="0" borderId="0" xfId="55" applyFont="1"/>
    <xf numFmtId="0" fontId="38" fillId="26" borderId="27" xfId="56" applyFont="1" applyFill="1" applyBorder="1"/>
    <xf numFmtId="0" fontId="34" fillId="0" borderId="27" xfId="56" applyFont="1" applyBorder="1"/>
    <xf numFmtId="0" fontId="37" fillId="0" borderId="0" xfId="55" applyFont="1" applyFill="1" applyBorder="1" applyAlignment="1">
      <alignment vertical="center"/>
    </xf>
    <xf numFmtId="0" fontId="38" fillId="26" borderId="24" xfId="56" applyFont="1" applyFill="1" applyBorder="1"/>
    <xf numFmtId="0" fontId="38" fillId="26" borderId="11" xfId="56" applyFont="1" applyFill="1" applyBorder="1"/>
    <xf numFmtId="0" fontId="41" fillId="0" borderId="0" xfId="56" applyFont="1" applyFill="1" applyBorder="1"/>
    <xf numFmtId="165" fontId="43" fillId="26" borderId="16" xfId="63" applyNumberFormat="1" applyFont="1" applyFill="1" applyBorder="1"/>
    <xf numFmtId="166" fontId="10" fillId="0" borderId="10" xfId="36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3" fillId="0" borderId="20" xfId="0" applyFont="1" applyBorder="1"/>
    <xf numFmtId="166" fontId="3" fillId="0" borderId="0" xfId="36" applyNumberFormat="1" applyFont="1" applyFill="1" applyBorder="1"/>
    <xf numFmtId="165" fontId="0" fillId="0" borderId="0" xfId="63" applyNumberFormat="1" applyFont="1" applyFill="1" applyBorder="1"/>
    <xf numFmtId="0" fontId="44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5" fontId="9" fillId="0" borderId="0" xfId="63" applyNumberFormat="1" applyFont="1" applyBorder="1" applyAlignment="1">
      <alignment shrinkToFit="1"/>
    </xf>
    <xf numFmtId="165" fontId="0" fillId="0" borderId="0" xfId="63" applyNumberFormat="1" applyFont="1" applyBorder="1" applyAlignment="1">
      <alignment shrinkToFit="1"/>
    </xf>
    <xf numFmtId="165" fontId="3" fillId="0" borderId="0" xfId="63" applyNumberFormat="1" applyBorder="1" applyAlignment="1">
      <alignment shrinkToFit="1"/>
    </xf>
    <xf numFmtId="166" fontId="2" fillId="0" borderId="20" xfId="36" applyNumberFormat="1" applyFill="1" applyBorder="1"/>
    <xf numFmtId="166" fontId="10" fillId="0" borderId="20" xfId="36" applyNumberFormat="1" applyFont="1" applyFill="1" applyBorder="1" applyAlignment="1">
      <alignment wrapText="1"/>
    </xf>
    <xf numFmtId="165" fontId="10" fillId="0" borderId="20" xfId="63" applyNumberFormat="1" applyFont="1" applyFill="1" applyBorder="1" applyAlignment="1">
      <alignment horizontal="right" wrapText="1"/>
    </xf>
    <xf numFmtId="0" fontId="3" fillId="0" borderId="10" xfId="0" applyFont="1" applyBorder="1"/>
    <xf numFmtId="0" fontId="3" fillId="0" borderId="16" xfId="0" applyFont="1" applyBorder="1"/>
    <xf numFmtId="166" fontId="2" fillId="0" borderId="10" xfId="36" applyNumberFormat="1" applyBorder="1" applyAlignment="1">
      <alignment vertical="center"/>
    </xf>
    <xf numFmtId="166" fontId="10" fillId="0" borderId="10" xfId="36" applyNumberFormat="1" applyFont="1" applyBorder="1" applyAlignment="1">
      <alignment vertical="center" wrapText="1"/>
    </xf>
    <xf numFmtId="9" fontId="43" fillId="26" borderId="16" xfId="63" applyFont="1" applyFill="1" applyBorder="1"/>
    <xf numFmtId="166" fontId="2" fillId="0" borderId="10" xfId="36" applyNumberFormat="1" applyBorder="1"/>
    <xf numFmtId="166" fontId="10" fillId="0" borderId="10" xfId="36" applyNumberFormat="1" applyFont="1" applyBorder="1" applyAlignment="1">
      <alignment wrapText="1"/>
    </xf>
    <xf numFmtId="0" fontId="29" fillId="0" borderId="10" xfId="0" applyFont="1" applyBorder="1"/>
    <xf numFmtId="0" fontId="3" fillId="0" borderId="10" xfId="56" applyBorder="1"/>
    <xf numFmtId="168" fontId="2" fillId="0" borderId="10" xfId="36" applyNumberFormat="1" applyBorder="1"/>
    <xf numFmtId="3" fontId="40" fillId="26" borderId="11" xfId="56" applyNumberFormat="1" applyFont="1" applyFill="1" applyBorder="1"/>
    <xf numFmtId="3" fontId="38" fillId="26" borderId="15" xfId="56" applyNumberFormat="1" applyFont="1" applyFill="1" applyBorder="1"/>
    <xf numFmtId="165" fontId="0" fillId="0" borderId="0" xfId="63" applyNumberFormat="1" applyFont="1" applyAlignment="1">
      <alignment shrinkToFit="1"/>
    </xf>
    <xf numFmtId="0" fontId="6" fillId="0" borderId="10" xfId="0" applyFont="1" applyBorder="1"/>
    <xf numFmtId="0" fontId="3" fillId="0" borderId="0" xfId="55"/>
    <xf numFmtId="0" fontId="34" fillId="0" borderId="0" xfId="57" applyFont="1"/>
    <xf numFmtId="3" fontId="40" fillId="26" borderId="15" xfId="56" applyNumberFormat="1" applyFont="1" applyFill="1" applyBorder="1"/>
    <xf numFmtId="3" fontId="34" fillId="0" borderId="12" xfId="56" applyNumberFormat="1" applyFont="1" applyBorder="1"/>
    <xf numFmtId="165" fontId="10" fillId="0" borderId="10" xfId="61" applyNumberFormat="1" applyFont="1" applyBorder="1" applyAlignment="1">
      <alignment horizontal="right" wrapText="1"/>
    </xf>
    <xf numFmtId="0" fontId="34" fillId="0" borderId="13" xfId="54" applyFont="1" applyBorder="1"/>
    <xf numFmtId="165" fontId="34" fillId="0" borderId="13" xfId="62" applyNumberFormat="1" applyFont="1" applyBorder="1"/>
    <xf numFmtId="165" fontId="34" fillId="0" borderId="22" xfId="62" applyNumberFormat="1" applyFont="1" applyBorder="1"/>
    <xf numFmtId="0" fontId="34" fillId="0" borderId="30" xfId="54" applyFont="1" applyBorder="1"/>
    <xf numFmtId="165" fontId="34" fillId="0" borderId="30" xfId="62" applyNumberFormat="1" applyFont="1" applyBorder="1"/>
    <xf numFmtId="165" fontId="34" fillId="0" borderId="28" xfId="62" applyNumberFormat="1" applyFont="1" applyBorder="1"/>
    <xf numFmtId="165" fontId="34" fillId="0" borderId="19" xfId="62" applyNumberFormat="1" applyFont="1" applyBorder="1"/>
    <xf numFmtId="165" fontId="34" fillId="0" borderId="28" xfId="61" applyNumberFormat="1" applyFont="1" applyBorder="1"/>
    <xf numFmtId="3" fontId="43" fillId="26" borderId="15" xfId="54" applyNumberFormat="1" applyFont="1" applyFill="1" applyBorder="1"/>
    <xf numFmtId="165" fontId="43" fillId="26" borderId="10" xfId="54" applyNumberFormat="1" applyFont="1" applyFill="1" applyBorder="1"/>
    <xf numFmtId="165" fontId="43" fillId="26" borderId="16" xfId="62" applyNumberFormat="1" applyFont="1" applyFill="1" applyBorder="1"/>
    <xf numFmtId="165" fontId="38" fillId="26" borderId="10" xfId="62" applyNumberFormat="1" applyFont="1" applyFill="1" applyBorder="1"/>
    <xf numFmtId="9" fontId="38" fillId="26" borderId="16" xfId="62" applyFont="1" applyFill="1" applyBorder="1"/>
    <xf numFmtId="165" fontId="10" fillId="0" borderId="10" xfId="61" applyNumberFormat="1" applyFont="1" applyBorder="1" applyAlignment="1">
      <alignment horizontal="center" vertical="center" wrapText="1"/>
    </xf>
    <xf numFmtId="165" fontId="2" fillId="0" borderId="0" xfId="61" applyNumberFormat="1"/>
    <xf numFmtId="0" fontId="2" fillId="0" borderId="10" xfId="0" applyFont="1" applyBorder="1"/>
    <xf numFmtId="0" fontId="2" fillId="0" borderId="16" xfId="0" applyFont="1" applyBorder="1"/>
    <xf numFmtId="10" fontId="2" fillId="0" borderId="19" xfId="61" applyNumberFormat="1" applyFont="1" applyBorder="1"/>
    <xf numFmtId="166" fontId="2" fillId="0" borderId="19" xfId="0" applyNumberFormat="1" applyFont="1" applyBorder="1"/>
    <xf numFmtId="165" fontId="2" fillId="0" borderId="10" xfId="61" applyNumberFormat="1" applyFont="1" applyBorder="1"/>
    <xf numFmtId="165" fontId="0" fillId="0" borderId="20" xfId="61" applyNumberFormat="1" applyFont="1" applyBorder="1" applyAlignment="1">
      <alignment shrinkToFit="1"/>
    </xf>
    <xf numFmtId="3" fontId="34" fillId="0" borderId="18" xfId="54" applyNumberFormat="1" applyFont="1" applyBorder="1" applyAlignment="1">
      <alignment vertical="center"/>
    </xf>
    <xf numFmtId="10" fontId="34" fillId="0" borderId="34" xfId="62" applyNumberFormat="1" applyFont="1" applyBorder="1" applyAlignment="1">
      <alignment vertical="center"/>
    </xf>
    <xf numFmtId="10" fontId="34" fillId="0" borderId="13" xfId="62" applyNumberFormat="1" applyFont="1" applyBorder="1" applyAlignment="1">
      <alignment vertical="center"/>
    </xf>
    <xf numFmtId="3" fontId="34" fillId="0" borderId="12" xfId="54" applyNumberFormat="1" applyFont="1" applyBorder="1" applyAlignment="1">
      <alignment vertical="center"/>
    </xf>
    <xf numFmtId="10" fontId="34" fillId="0" borderId="0" xfId="62" applyNumberFormat="1" applyFont="1" applyAlignment="1">
      <alignment vertical="center"/>
    </xf>
    <xf numFmtId="10" fontId="34" fillId="0" borderId="30" xfId="62" applyNumberFormat="1" applyFont="1" applyBorder="1" applyAlignment="1">
      <alignment vertical="center"/>
    </xf>
    <xf numFmtId="10" fontId="34" fillId="0" borderId="0" xfId="62" applyNumberFormat="1" applyFont="1" applyBorder="1" applyAlignment="1">
      <alignment vertical="center"/>
    </xf>
    <xf numFmtId="3" fontId="34" fillId="0" borderId="29" xfId="54" applyNumberFormat="1" applyFont="1" applyBorder="1" applyAlignment="1">
      <alignment vertical="center"/>
    </xf>
    <xf numFmtId="10" fontId="34" fillId="0" borderId="32" xfId="62" applyNumberFormat="1" applyFont="1" applyBorder="1" applyAlignment="1">
      <alignment vertical="center"/>
    </xf>
    <xf numFmtId="10" fontId="34" fillId="0" borderId="19" xfId="62" applyNumberFormat="1" applyFont="1" applyBorder="1" applyAlignment="1">
      <alignment vertical="center"/>
    </xf>
    <xf numFmtId="165" fontId="40" fillId="26" borderId="16" xfId="62" applyNumberFormat="1" applyFont="1" applyFill="1" applyBorder="1"/>
    <xf numFmtId="165" fontId="38" fillId="26" borderId="13" xfId="62" applyNumberFormat="1" applyFont="1" applyFill="1" applyBorder="1"/>
    <xf numFmtId="3" fontId="38" fillId="26" borderId="29" xfId="54" applyNumberFormat="1" applyFont="1" applyFill="1" applyBorder="1" applyAlignment="1">
      <alignment vertical="center"/>
    </xf>
    <xf numFmtId="9" fontId="38" fillId="26" borderId="31" xfId="62" applyFont="1" applyFill="1" applyBorder="1" applyAlignment="1">
      <alignment vertical="center"/>
    </xf>
    <xf numFmtId="9" fontId="38" fillId="26" borderId="32" xfId="62" applyFont="1" applyFill="1" applyBorder="1" applyAlignment="1">
      <alignment vertical="center"/>
    </xf>
    <xf numFmtId="165" fontId="38" fillId="26" borderId="19" xfId="54" applyNumberFormat="1" applyFont="1" applyFill="1" applyBorder="1" applyAlignment="1">
      <alignment vertical="center"/>
    </xf>
    <xf numFmtId="0" fontId="34" fillId="0" borderId="18" xfId="54" applyFont="1" applyBorder="1" applyAlignment="1">
      <alignment horizontal="center" vertical="center"/>
    </xf>
    <xf numFmtId="0" fontId="34" fillId="0" borderId="18" xfId="54" applyFont="1" applyBorder="1" applyAlignment="1">
      <alignment vertical="center"/>
    </xf>
    <xf numFmtId="0" fontId="34" fillId="0" borderId="12" xfId="54" applyFont="1" applyBorder="1" applyAlignment="1">
      <alignment horizontal="center" vertical="center"/>
    </xf>
    <xf numFmtId="0" fontId="34" fillId="0" borderId="12" xfId="54" applyFont="1" applyBorder="1" applyAlignment="1">
      <alignment vertical="center"/>
    </xf>
    <xf numFmtId="0" fontId="34" fillId="0" borderId="29" xfId="54" applyFont="1" applyBorder="1" applyAlignment="1">
      <alignment vertical="center"/>
    </xf>
    <xf numFmtId="165" fontId="2" fillId="0" borderId="34" xfId="61" applyNumberFormat="1" applyBorder="1" applyAlignment="1">
      <alignment shrinkToFit="1"/>
    </xf>
    <xf numFmtId="0" fontId="34" fillId="0" borderId="13" xfId="54" applyFont="1" applyBorder="1" applyAlignment="1">
      <alignment vertical="center"/>
    </xf>
    <xf numFmtId="10" fontId="34" fillId="0" borderId="22" xfId="62" applyNumberFormat="1" applyFont="1" applyBorder="1" applyAlignment="1">
      <alignment vertical="center"/>
    </xf>
    <xf numFmtId="165" fontId="34" fillId="0" borderId="13" xfId="62" applyNumberFormat="1" applyFont="1" applyBorder="1" applyAlignment="1">
      <alignment vertical="center"/>
    </xf>
    <xf numFmtId="0" fontId="34" fillId="0" borderId="30" xfId="54" applyFont="1" applyBorder="1" applyAlignment="1">
      <alignment vertical="center"/>
    </xf>
    <xf numFmtId="10" fontId="34" fillId="0" borderId="28" xfId="62" applyNumberFormat="1" applyFont="1" applyBorder="1" applyAlignment="1">
      <alignment vertical="center"/>
    </xf>
    <xf numFmtId="165" fontId="34" fillId="0" borderId="30" xfId="62" applyNumberFormat="1" applyFont="1" applyBorder="1" applyAlignment="1">
      <alignment vertical="center"/>
    </xf>
    <xf numFmtId="0" fontId="34" fillId="0" borderId="29" xfId="54" applyFont="1" applyBorder="1" applyAlignment="1">
      <alignment horizontal="center" vertical="center"/>
    </xf>
    <xf numFmtId="0" fontId="34" fillId="0" borderId="19" xfId="54" applyFont="1" applyBorder="1" applyAlignment="1">
      <alignment vertical="center"/>
    </xf>
    <xf numFmtId="10" fontId="34" fillId="0" borderId="31" xfId="62" applyNumberFormat="1" applyFont="1" applyBorder="1" applyAlignment="1">
      <alignment vertical="center"/>
    </xf>
    <xf numFmtId="165" fontId="34" fillId="0" borderId="19" xfId="62" applyNumberFormat="1" applyFont="1" applyBorder="1" applyAlignment="1">
      <alignment vertical="center"/>
    </xf>
    <xf numFmtId="165" fontId="8" fillId="0" borderId="0" xfId="61" applyNumberFormat="1" applyFont="1"/>
    <xf numFmtId="3" fontId="1" fillId="0" borderId="34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30" xfId="0" applyFont="1" applyBorder="1"/>
    <xf numFmtId="0" fontId="35" fillId="0" borderId="0" xfId="0" applyFont="1" applyAlignment="1">
      <alignment horizontal="left" wrapText="1"/>
    </xf>
    <xf numFmtId="166" fontId="3" fillId="0" borderId="0" xfId="36" applyNumberFormat="1" applyFont="1" applyFill="1" applyAlignment="1">
      <alignment horizontal="center" vertical="center"/>
    </xf>
    <xf numFmtId="166" fontId="0" fillId="0" borderId="0" xfId="36" applyNumberFormat="1" applyFont="1" applyFill="1" applyAlignment="1">
      <alignment horizontal="center" vertical="center"/>
    </xf>
    <xf numFmtId="166" fontId="30" fillId="0" borderId="13" xfId="36" applyNumberFormat="1" applyFont="1" applyFill="1" applyBorder="1" applyAlignment="1">
      <alignment horizontal="center" vertical="center"/>
    </xf>
    <xf numFmtId="166" fontId="30" fillId="0" borderId="19" xfId="36" applyNumberFormat="1" applyFont="1" applyFill="1" applyBorder="1" applyAlignment="1">
      <alignment horizontal="center" vertical="center"/>
    </xf>
    <xf numFmtId="165" fontId="8" fillId="0" borderId="15" xfId="61" applyNumberFormat="1" applyFont="1" applyBorder="1" applyAlignment="1">
      <alignment horizontal="center" vertical="center" shrinkToFit="1"/>
    </xf>
    <xf numFmtId="165" fontId="8" fillId="0" borderId="16" xfId="61" applyNumberFormat="1" applyFont="1" applyBorder="1" applyAlignment="1">
      <alignment horizontal="center" vertical="center" shrinkToFit="1"/>
    </xf>
    <xf numFmtId="166" fontId="10" fillId="0" borderId="13" xfId="36" applyNumberFormat="1" applyFont="1" applyFill="1" applyBorder="1" applyAlignment="1">
      <alignment horizontal="center" vertical="center" wrapText="1"/>
    </xf>
    <xf numFmtId="166" fontId="10" fillId="0" borderId="19" xfId="36" applyNumberFormat="1" applyFont="1" applyFill="1" applyBorder="1" applyAlignment="1">
      <alignment horizontal="center" vertical="center" wrapText="1"/>
    </xf>
    <xf numFmtId="165" fontId="8" fillId="0" borderId="10" xfId="61" applyNumberFormat="1" applyFont="1" applyBorder="1" applyAlignment="1">
      <alignment horizontal="center" vertical="center" wrapText="1" shrinkToFit="1"/>
    </xf>
    <xf numFmtId="165" fontId="8" fillId="0" borderId="10" xfId="61" applyNumberFormat="1" applyFont="1" applyBorder="1" applyAlignment="1">
      <alignment horizontal="center" vertical="center" shrinkToFit="1"/>
    </xf>
    <xf numFmtId="166" fontId="3" fillId="0" borderId="0" xfId="36" applyNumberFormat="1" applyFont="1" applyAlignment="1">
      <alignment horizontal="center" vertical="center" wrapText="1"/>
    </xf>
    <xf numFmtId="166" fontId="2" fillId="0" borderId="0" xfId="36" applyNumberFormat="1" applyFont="1" applyAlignment="1">
      <alignment horizontal="center" vertical="center"/>
    </xf>
    <xf numFmtId="166" fontId="30" fillId="0" borderId="13" xfId="37" applyNumberFormat="1" applyFont="1" applyFill="1" applyBorder="1" applyAlignment="1">
      <alignment horizontal="center" vertical="center"/>
    </xf>
    <xf numFmtId="166" fontId="30" fillId="0" borderId="19" xfId="37" applyNumberFormat="1" applyFont="1" applyFill="1" applyBorder="1" applyAlignment="1">
      <alignment horizontal="center" vertical="center"/>
    </xf>
    <xf numFmtId="0" fontId="37" fillId="0" borderId="32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/>
    </xf>
    <xf numFmtId="0" fontId="38" fillId="26" borderId="13" xfId="55" applyFont="1" applyFill="1" applyBorder="1" applyAlignment="1">
      <alignment horizontal="center" vertical="center" wrapText="1"/>
    </xf>
    <xf numFmtId="0" fontId="38" fillId="26" borderId="19" xfId="55" applyFont="1" applyFill="1" applyBorder="1" applyAlignment="1">
      <alignment horizontal="center" vertical="center" wrapText="1"/>
    </xf>
    <xf numFmtId="0" fontId="38" fillId="26" borderId="13" xfId="55" applyNumberFormat="1" applyFont="1" applyFill="1" applyBorder="1" applyAlignment="1">
      <alignment horizontal="center" vertical="center"/>
    </xf>
    <xf numFmtId="0" fontId="38" fillId="26" borderId="33" xfId="55" applyNumberFormat="1" applyFont="1" applyFill="1" applyBorder="1" applyAlignment="1">
      <alignment horizontal="center" vertical="center"/>
    </xf>
    <xf numFmtId="0" fontId="38" fillId="26" borderId="15" xfId="55" applyFont="1" applyFill="1" applyBorder="1" applyAlignment="1">
      <alignment horizontal="center" vertical="center"/>
    </xf>
    <xf numFmtId="0" fontId="38" fillId="26" borderId="11" xfId="55" applyFont="1" applyFill="1" applyBorder="1" applyAlignment="1">
      <alignment horizontal="center" vertical="center"/>
    </xf>
    <xf numFmtId="0" fontId="38" fillId="26" borderId="16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26" borderId="19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 wrapText="1"/>
    </xf>
    <xf numFmtId="0" fontId="38" fillId="26" borderId="18" xfId="55" applyFont="1" applyFill="1" applyBorder="1" applyAlignment="1">
      <alignment horizontal="center" vertical="center" wrapText="1"/>
    </xf>
    <xf numFmtId="0" fontId="38" fillId="26" borderId="12" xfId="55" applyFont="1" applyFill="1" applyBorder="1" applyAlignment="1">
      <alignment horizontal="center" vertical="center" wrapText="1"/>
    </xf>
    <xf numFmtId="0" fontId="38" fillId="26" borderId="29" xfId="55" applyFont="1" applyFill="1" applyBorder="1" applyAlignment="1">
      <alignment horizontal="center" vertical="center" wrapText="1"/>
    </xf>
    <xf numFmtId="0" fontId="38" fillId="26" borderId="13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/>
    </xf>
    <xf numFmtId="0" fontId="38" fillId="26" borderId="19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 wrapText="1"/>
    </xf>
    <xf numFmtId="0" fontId="38" fillId="26" borderId="30" xfId="55" applyNumberFormat="1" applyFont="1" applyFill="1" applyBorder="1" applyAlignment="1">
      <alignment horizontal="center" vertical="center"/>
    </xf>
    <xf numFmtId="0" fontId="38" fillId="26" borderId="19" xfId="55" applyNumberFormat="1" applyFont="1" applyFill="1" applyBorder="1" applyAlignment="1">
      <alignment horizontal="center" vertical="center"/>
    </xf>
    <xf numFmtId="0" fontId="38" fillId="26" borderId="10" xfId="56" applyFont="1" applyFill="1" applyBorder="1" applyAlignment="1">
      <alignment horizontal="center"/>
    </xf>
    <xf numFmtId="0" fontId="38" fillId="26" borderId="15" xfId="56" applyFont="1" applyFill="1" applyBorder="1" applyAlignment="1">
      <alignment horizontal="center"/>
    </xf>
    <xf numFmtId="0" fontId="39" fillId="0" borderId="0" xfId="57" applyFont="1" applyAlignment="1">
      <alignment horizontal="left" vertical="top" wrapText="1"/>
    </xf>
    <xf numFmtId="0" fontId="40" fillId="26" borderId="19" xfId="56" applyFont="1" applyFill="1" applyBorder="1" applyAlignment="1">
      <alignment horizontal="center"/>
    </xf>
    <xf numFmtId="0" fontId="40" fillId="26" borderId="10" xfId="56" applyFont="1" applyFill="1" applyBorder="1" applyAlignment="1">
      <alignment horizontal="center"/>
    </xf>
    <xf numFmtId="0" fontId="39" fillId="0" borderId="20" xfId="57" applyFont="1" applyFill="1" applyBorder="1" applyAlignment="1">
      <alignment horizontal="left"/>
    </xf>
    <xf numFmtId="0" fontId="40" fillId="26" borderId="15" xfId="56" applyFont="1" applyFill="1" applyBorder="1" applyAlignment="1">
      <alignment horizontal="center"/>
    </xf>
    <xf numFmtId="0" fontId="40" fillId="26" borderId="16" xfId="56" applyFont="1" applyFill="1" applyBorder="1" applyAlignment="1">
      <alignment horizontal="center"/>
    </xf>
    <xf numFmtId="0" fontId="34" fillId="26" borderId="13" xfId="55" applyNumberFormat="1" applyFont="1" applyFill="1" applyBorder="1" applyAlignment="1">
      <alignment horizontal="center" vertical="center"/>
    </xf>
    <xf numFmtId="0" fontId="34" fillId="26" borderId="19" xfId="55" applyNumberFormat="1" applyFont="1" applyFill="1" applyBorder="1" applyAlignment="1">
      <alignment horizontal="center" vertical="center"/>
    </xf>
    <xf numFmtId="0" fontId="8" fillId="0" borderId="0" xfId="56" applyFont="1" applyBorder="1" applyAlignment="1">
      <alignment horizontal="center" vertical="center" wrapText="1"/>
    </xf>
    <xf numFmtId="0" fontId="3" fillId="0" borderId="0" xfId="56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166" fontId="10" fillId="0" borderId="13" xfId="37" applyNumberFormat="1" applyFont="1" applyFill="1" applyBorder="1" applyAlignment="1">
      <alignment horizontal="center" vertical="center" wrapText="1"/>
    </xf>
    <xf numFmtId="166" fontId="10" fillId="0" borderId="19" xfId="37" applyNumberFormat="1" applyFont="1" applyFill="1" applyBorder="1" applyAlignment="1">
      <alignment horizontal="center" vertical="center" wrapText="1"/>
    </xf>
    <xf numFmtId="165" fontId="8" fillId="0" borderId="15" xfId="62" applyNumberFormat="1" applyFont="1" applyBorder="1" applyAlignment="1">
      <alignment horizontal="center" vertical="center" wrapText="1" shrinkToFit="1"/>
    </xf>
    <xf numFmtId="165" fontId="8" fillId="0" borderId="16" xfId="62" applyNumberFormat="1" applyFont="1" applyBorder="1" applyAlignment="1">
      <alignment horizontal="center" vertical="center" wrapText="1" shrinkToFit="1"/>
    </xf>
    <xf numFmtId="0" fontId="8" fillId="0" borderId="0" xfId="0" applyFont="1" applyAlignment="1">
      <alignment horizontal="left" wrapText="1"/>
    </xf>
    <xf numFmtId="165" fontId="8" fillId="0" borderId="15" xfId="62" applyNumberFormat="1" applyFont="1" applyBorder="1" applyAlignment="1">
      <alignment horizontal="center" vertical="center" shrinkToFit="1"/>
    </xf>
    <xf numFmtId="165" fontId="8" fillId="0" borderId="16" xfId="62" applyNumberFormat="1" applyFont="1" applyBorder="1" applyAlignment="1">
      <alignment horizontal="center" vertical="center" shrinkToFi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20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I-X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94122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97620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I-X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0.78358942839582058</c:v>
                </c:pt>
                <c:pt idx="1">
                  <c:v>0.21641057160417948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85197504857347373"/>
          <c:h val="9.32975142813030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I-X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30204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I-X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0.68053893134456622</c:v>
                </c:pt>
                <c:pt idx="1">
                  <c:v>0.31946106865543383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67929790026247"/>
          <c:y val="0.83967855488652154"/>
          <c:w val="0.8000254265091864"/>
          <c:h val="9.32975142813030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19198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22174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JAN-OCT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577</c:v>
                </c:pt>
                <c:pt idx="1">
                  <c:v>9717</c:v>
                </c:pt>
                <c:pt idx="2">
                  <c:v>223</c:v>
                </c:pt>
                <c:pt idx="3">
                  <c:v>3142</c:v>
                </c:pt>
                <c:pt idx="4">
                  <c:v>2647</c:v>
                </c:pt>
                <c:pt idx="5">
                  <c:v>2212</c:v>
                </c:pt>
                <c:pt idx="6">
                  <c:v>3656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JAN-OCT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5181</c:v>
                </c:pt>
                <c:pt idx="1">
                  <c:v>2067</c:v>
                </c:pt>
                <c:pt idx="2">
                  <c:v>6870</c:v>
                </c:pt>
                <c:pt idx="3">
                  <c:v>126</c:v>
                </c:pt>
                <c:pt idx="4">
                  <c:v>729</c:v>
                </c:pt>
                <c:pt idx="5">
                  <c:v>1623</c:v>
                </c:pt>
                <c:pt idx="6">
                  <c:v>4279</c:v>
                </c:pt>
                <c:pt idx="7">
                  <c:v>1175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I-X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11006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10409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I-X 2021 - 2022</a:t>
            </a:r>
          </a:p>
        </c:rich>
      </c:tx>
      <c:layout>
        <c:manualLayout>
          <c:xMode val="edge"/>
          <c:yMode val="edge"/>
          <c:x val="0.24673197498449403"/>
          <c:y val="4.326824315385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63918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65037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I-X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0.83521687654719623</c:v>
                </c:pt>
                <c:pt idx="1">
                  <c:v>0.1647831234528038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  <c:pt idx="9">
                  <c:v>3421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  <c:pt idx="9">
                  <c:v>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552450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zoomScale="80" zoomScaleNormal="80" workbookViewId="0">
      <selection activeCell="G15" sqref="G15"/>
    </sheetView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24" t="s">
        <v>100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98"/>
      <c r="N1" s="98"/>
    </row>
    <row r="3" spans="2:18">
      <c r="B3" s="37" t="s">
        <v>2</v>
      </c>
      <c r="N3" t="s">
        <v>59</v>
      </c>
    </row>
    <row r="5" spans="2:18">
      <c r="C5" s="38" t="s">
        <v>73</v>
      </c>
      <c r="E5" s="11"/>
      <c r="F5" s="11"/>
      <c r="G5" s="11"/>
      <c r="H5" s="11"/>
      <c r="I5" s="11"/>
    </row>
    <row r="6" spans="2:18">
      <c r="E6" s="2"/>
      <c r="F6" s="2"/>
      <c r="G6" s="2"/>
      <c r="H6" s="2"/>
      <c r="I6" s="2"/>
    </row>
    <row r="7" spans="2:18">
      <c r="B7" s="137" t="s">
        <v>107</v>
      </c>
      <c r="C7" s="62" t="s">
        <v>108</v>
      </c>
      <c r="D7" s="11"/>
      <c r="E7" s="10"/>
      <c r="F7" s="10"/>
      <c r="G7" s="10"/>
      <c r="H7" s="10"/>
      <c r="I7" s="10"/>
      <c r="K7" s="10"/>
      <c r="L7" s="10"/>
      <c r="M7" s="10"/>
      <c r="N7" s="10"/>
      <c r="O7" s="10"/>
      <c r="P7" s="10"/>
      <c r="Q7" s="10"/>
      <c r="R7" s="10"/>
    </row>
    <row r="8" spans="2:18">
      <c r="B8" s="136"/>
      <c r="D8" s="2"/>
      <c r="E8" s="10"/>
      <c r="F8" s="10"/>
      <c r="G8" s="10"/>
      <c r="H8" s="10"/>
      <c r="I8" s="10"/>
      <c r="K8" s="10"/>
      <c r="L8" s="10"/>
      <c r="M8" s="10"/>
      <c r="N8" s="10"/>
      <c r="O8" s="10"/>
      <c r="P8" s="10"/>
      <c r="Q8" s="10"/>
      <c r="R8" s="10"/>
    </row>
    <row r="9" spans="2:18">
      <c r="B9" s="137" t="s">
        <v>109</v>
      </c>
      <c r="C9" s="63" t="s">
        <v>110</v>
      </c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2:18">
      <c r="B10" s="136"/>
      <c r="D10" s="10"/>
    </row>
    <row r="11" spans="2:18">
      <c r="B11" s="137" t="s">
        <v>111</v>
      </c>
      <c r="C11" s="63" t="s">
        <v>112</v>
      </c>
      <c r="D11" s="10"/>
    </row>
    <row r="12" spans="2:18">
      <c r="B12" s="136"/>
    </row>
    <row r="13" spans="2:18">
      <c r="B13" s="137" t="s">
        <v>103</v>
      </c>
      <c r="C13" s="62" t="s">
        <v>143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8">
      <c r="B14" s="136"/>
    </row>
    <row r="15" spans="2:18">
      <c r="B15" s="137" t="s">
        <v>113</v>
      </c>
      <c r="C15" s="63" t="s">
        <v>114</v>
      </c>
      <c r="D15" s="12"/>
    </row>
    <row r="16" spans="2:18">
      <c r="B16" s="136"/>
    </row>
    <row r="17" spans="2:4">
      <c r="B17" s="138" t="s">
        <v>104</v>
      </c>
      <c r="C17" s="62" t="s">
        <v>144</v>
      </c>
    </row>
    <row r="18" spans="2:4">
      <c r="B18" s="136"/>
    </row>
    <row r="19" spans="2:4">
      <c r="B19" s="138" t="s">
        <v>115</v>
      </c>
      <c r="C19" s="62" t="s">
        <v>116</v>
      </c>
    </row>
    <row r="20" spans="2:4">
      <c r="B20" s="136"/>
    </row>
    <row r="21" spans="2:4">
      <c r="B21" s="138" t="s">
        <v>105</v>
      </c>
      <c r="C21" s="62" t="s">
        <v>106</v>
      </c>
    </row>
    <row r="22" spans="2:4">
      <c r="B22" s="136"/>
    </row>
    <row r="23" spans="2:4">
      <c r="D23" s="96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H37"/>
  <sheetViews>
    <sheetView showGridLines="0" topLeftCell="C1" zoomScale="90" zoomScaleNormal="90" workbookViewId="0">
      <selection activeCell="I10" sqref="I10"/>
    </sheetView>
  </sheetViews>
  <sheetFormatPr defaultRowHeight="12.75"/>
  <cols>
    <col min="1" max="1" width="28.5703125" customWidth="1"/>
    <col min="2" max="3" width="11.28515625" bestFit="1" customWidth="1"/>
    <col min="4" max="4" width="11.42578125" customWidth="1"/>
    <col min="5" max="13" width="11.28515625" bestFit="1" customWidth="1"/>
    <col min="14" max="14" width="10.28515625" customWidth="1"/>
    <col min="20" max="20" width="18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117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120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40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3711</v>
      </c>
      <c r="C3" s="3">
        <v>5086</v>
      </c>
      <c r="D3">
        <v>9524</v>
      </c>
      <c r="E3" s="3">
        <v>9670</v>
      </c>
      <c r="F3" s="3">
        <v>10850</v>
      </c>
      <c r="G3" s="3">
        <v>10312</v>
      </c>
      <c r="H3" s="3">
        <v>9286</v>
      </c>
      <c r="I3" s="3">
        <v>7724</v>
      </c>
      <c r="J3" s="3">
        <v>5734</v>
      </c>
      <c r="K3" s="3">
        <v>4597</v>
      </c>
      <c r="L3" s="3"/>
      <c r="M3" s="7"/>
      <c r="N3" s="3">
        <f>SUM(B3:M3)</f>
        <v>76494</v>
      </c>
      <c r="O3" s="178">
        <f>N3/N5</f>
        <v>0.78358942839582058</v>
      </c>
      <c r="P3"/>
      <c r="T3" s="43" t="s">
        <v>4</v>
      </c>
      <c r="U3" s="3">
        <v>3151</v>
      </c>
      <c r="V3" s="3">
        <v>4251</v>
      </c>
      <c r="W3" s="3">
        <v>9315</v>
      </c>
      <c r="X3" s="3">
        <v>10452</v>
      </c>
      <c r="Y3" s="3">
        <v>10288</v>
      </c>
      <c r="Z3" s="3">
        <v>10141</v>
      </c>
      <c r="AA3" s="3">
        <v>8928</v>
      </c>
      <c r="AB3" s="3">
        <v>6896</v>
      </c>
      <c r="AC3" s="3">
        <v>5683</v>
      </c>
      <c r="AD3" s="3">
        <v>4756</v>
      </c>
      <c r="AE3" s="3">
        <v>4109</v>
      </c>
      <c r="AF3" s="7">
        <v>3983</v>
      </c>
      <c r="AG3" s="3">
        <v>81953</v>
      </c>
    </row>
    <row r="4" spans="1:34" s="5" customFormat="1" ht="15.75" customHeight="1">
      <c r="A4" s="19" t="s">
        <v>3</v>
      </c>
      <c r="B4" s="179">
        <v>846</v>
      </c>
      <c r="C4" s="179">
        <v>1136</v>
      </c>
      <c r="D4" s="3">
        <v>2240</v>
      </c>
      <c r="E4" s="179">
        <v>2375</v>
      </c>
      <c r="F4" s="179">
        <v>2825</v>
      </c>
      <c r="G4" s="179">
        <v>2942</v>
      </c>
      <c r="H4" s="179">
        <v>2757</v>
      </c>
      <c r="I4" s="179">
        <v>2620</v>
      </c>
      <c r="J4" s="179">
        <v>1923</v>
      </c>
      <c r="K4" s="179">
        <v>1462</v>
      </c>
      <c r="L4" s="179"/>
      <c r="M4" s="180"/>
      <c r="N4" s="3">
        <f>SUM(B4:M4)</f>
        <v>21126</v>
      </c>
      <c r="O4" s="178">
        <f>N4/N5</f>
        <v>0.21641057160417948</v>
      </c>
      <c r="P4"/>
      <c r="T4" s="100" t="s">
        <v>3</v>
      </c>
      <c r="U4" s="145">
        <v>791</v>
      </c>
      <c r="V4" s="145">
        <v>869</v>
      </c>
      <c r="W4" s="145">
        <v>1784</v>
      </c>
      <c r="X4" s="145">
        <v>2192</v>
      </c>
      <c r="Y4" s="145">
        <v>2682</v>
      </c>
      <c r="Z4" s="145">
        <v>2888</v>
      </c>
      <c r="AA4" s="145">
        <v>2998</v>
      </c>
      <c r="AB4" s="145">
        <v>2615</v>
      </c>
      <c r="AC4" s="145">
        <v>1967</v>
      </c>
      <c r="AD4" s="145">
        <v>1475</v>
      </c>
      <c r="AE4" s="145">
        <v>1210</v>
      </c>
      <c r="AF4" s="146">
        <v>1553</v>
      </c>
      <c r="AG4" s="3">
        <v>23024</v>
      </c>
    </row>
    <row r="5" spans="1:34" s="5" customFormat="1">
      <c r="A5" s="30" t="s">
        <v>118</v>
      </c>
      <c r="B5" s="9">
        <f>SUM(B3:B4)</f>
        <v>4557</v>
      </c>
      <c r="C5" s="9">
        <f>SUM(C3:C4)</f>
        <v>6222</v>
      </c>
      <c r="D5" s="9">
        <f>SUM(D3:D4)</f>
        <v>11764</v>
      </c>
      <c r="E5" s="9">
        <f>SUM(E3:E4)</f>
        <v>12045</v>
      </c>
      <c r="F5" s="9">
        <f t="shared" ref="F5:G5" si="0">SUM(F3:F4)</f>
        <v>13675</v>
      </c>
      <c r="G5" s="9">
        <f t="shared" si="0"/>
        <v>13254</v>
      </c>
      <c r="H5" s="9">
        <f t="shared" ref="H5:I5" si="1">SUM(H3:H4)</f>
        <v>12043</v>
      </c>
      <c r="I5" s="9">
        <f t="shared" si="1"/>
        <v>10344</v>
      </c>
      <c r="J5" s="9">
        <f t="shared" ref="J5:K5" si="2">SUM(J3:J4)</f>
        <v>7657</v>
      </c>
      <c r="K5" s="9">
        <f t="shared" si="2"/>
        <v>6059</v>
      </c>
      <c r="L5" s="9"/>
      <c r="M5" s="9"/>
      <c r="N5" s="9">
        <f>SUM(B5:M5)</f>
        <v>97620</v>
      </c>
      <c r="O5" s="178">
        <v>1</v>
      </c>
      <c r="P5"/>
      <c r="T5" s="99" t="s">
        <v>85</v>
      </c>
      <c r="U5" s="158">
        <v>3942</v>
      </c>
      <c r="V5" s="158">
        <v>5120</v>
      </c>
      <c r="W5" s="158">
        <v>11099</v>
      </c>
      <c r="X5" s="158">
        <v>12644</v>
      </c>
      <c r="Y5" s="158">
        <v>12970</v>
      </c>
      <c r="Z5" s="158">
        <v>13029</v>
      </c>
      <c r="AA5" s="158">
        <v>11926</v>
      </c>
      <c r="AB5" s="158">
        <v>9511</v>
      </c>
      <c r="AC5" s="158">
        <v>7650</v>
      </c>
      <c r="AD5" s="158">
        <v>6231</v>
      </c>
      <c r="AE5" s="158">
        <v>5319</v>
      </c>
      <c r="AF5" s="158">
        <v>5536</v>
      </c>
      <c r="AG5" s="158">
        <v>104977</v>
      </c>
    </row>
    <row r="6" spans="1:34" s="5" customFormat="1" ht="15.75" customHeight="1">
      <c r="A6" s="69" t="s">
        <v>119</v>
      </c>
      <c r="B6" s="181">
        <f>B5/AF5-1</f>
        <v>-0.17684248554913296</v>
      </c>
      <c r="C6" s="181">
        <f>C5/B5-1</f>
        <v>0.36537195523370647</v>
      </c>
      <c r="D6" s="181">
        <f>D5/C5-1</f>
        <v>0.8907103825136613</v>
      </c>
      <c r="E6" s="181">
        <f>E5/D5-1</f>
        <v>2.3886433185991152E-2</v>
      </c>
      <c r="F6" s="181">
        <f t="shared" ref="F6:K6" si="3">F5/E5-1</f>
        <v>0.13532586135325864</v>
      </c>
      <c r="G6" s="181">
        <f t="shared" si="3"/>
        <v>-3.0786106032906768E-2</v>
      </c>
      <c r="H6" s="181">
        <f t="shared" si="3"/>
        <v>-9.136864342839901E-2</v>
      </c>
      <c r="I6" s="181">
        <f t="shared" si="3"/>
        <v>-0.14107780453375407</v>
      </c>
      <c r="J6" s="181">
        <f t="shared" si="3"/>
        <v>-0.25976411446249037</v>
      </c>
      <c r="K6" s="181">
        <f t="shared" si="3"/>
        <v>-0.2086979234687214</v>
      </c>
      <c r="L6" s="181"/>
      <c r="M6" s="181"/>
      <c r="N6" s="182"/>
      <c r="O6"/>
      <c r="P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2"/>
      <c r="AH6"/>
    </row>
    <row r="7" spans="1:34" s="5" customFormat="1" ht="15.75" customHeight="1">
      <c r="A7" s="46" t="s">
        <v>121</v>
      </c>
      <c r="B7" s="183">
        <f>B5/U5-1</f>
        <v>0.15601217656012167</v>
      </c>
      <c r="C7" s="183">
        <f>C5/V5-1</f>
        <v>0.21523437500000009</v>
      </c>
      <c r="D7" s="183">
        <f>D5/W5-1</f>
        <v>5.9915307685377117E-2</v>
      </c>
      <c r="E7" s="183">
        <f>E5/X5-1</f>
        <v>-4.7374248655488782E-2</v>
      </c>
      <c r="F7" s="183">
        <f t="shared" ref="F7:K7" si="4">F5/Y5-1</f>
        <v>5.4356206630686188E-2</v>
      </c>
      <c r="G7" s="183">
        <f t="shared" si="4"/>
        <v>1.7269168777342747E-2</v>
      </c>
      <c r="H7" s="183">
        <f t="shared" si="4"/>
        <v>9.810498071440632E-3</v>
      </c>
      <c r="I7" s="183">
        <f t="shared" si="4"/>
        <v>8.7582798864472622E-2</v>
      </c>
      <c r="J7" s="183">
        <f t="shared" si="4"/>
        <v>9.1503267973847002E-4</v>
      </c>
      <c r="K7" s="183">
        <f t="shared" si="4"/>
        <v>-2.7603915904349186E-2</v>
      </c>
      <c r="L7" s="183"/>
      <c r="M7" s="183"/>
      <c r="N7" s="183">
        <f ca="1">+N5/F13-1</f>
        <v>3.716453114043472E-2</v>
      </c>
      <c r="O7"/>
      <c r="P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5" customFormat="1" ht="12.75" customHeight="1">
      <c r="A8" s="22"/>
      <c r="B8" s="21"/>
      <c r="C8" s="22"/>
      <c r="D8" s="22"/>
      <c r="E8" s="22"/>
      <c r="F8" s="1"/>
      <c r="G8" s="1"/>
      <c r="H8" s="1"/>
      <c r="I8" s="1"/>
      <c r="J8" s="1"/>
      <c r="K8" s="1"/>
      <c r="L8" s="1"/>
      <c r="M8" s="1"/>
      <c r="N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6.25" customHeight="1">
      <c r="A9" s="227" t="s">
        <v>6</v>
      </c>
      <c r="B9" s="229" t="s">
        <v>157</v>
      </c>
      <c r="C9" s="230"/>
      <c r="D9" s="231" t="s">
        <v>32</v>
      </c>
      <c r="E9" s="233" t="s">
        <v>158</v>
      </c>
      <c r="F9" s="234"/>
      <c r="G9" s="231" t="s">
        <v>32</v>
      </c>
    </row>
    <row r="10" spans="1:34" s="5" customFormat="1" ht="26.25" customHeight="1">
      <c r="A10" s="228"/>
      <c r="B10" s="45">
        <v>2022</v>
      </c>
      <c r="C10" s="45">
        <v>2021</v>
      </c>
      <c r="D10" s="232"/>
      <c r="E10" s="45">
        <f>B10</f>
        <v>2022</v>
      </c>
      <c r="F10" s="45">
        <f>C10</f>
        <v>2021</v>
      </c>
      <c r="G10" s="232"/>
      <c r="H10" s="36"/>
      <c r="I10" s="1"/>
      <c r="J10" s="1"/>
      <c r="K10" s="1"/>
      <c r="L10" s="1"/>
      <c r="M10" s="1"/>
      <c r="N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" customFormat="1" ht="18.75" customHeight="1">
      <c r="A11" s="18" t="s">
        <v>23</v>
      </c>
      <c r="B11" s="150">
        <f ca="1">OFFSET(A3,,COUNTA(B3:M3),,)</f>
        <v>4597</v>
      </c>
      <c r="C11" s="150">
        <f ca="1">OFFSET(T3,,COUNTA(B3:M3),,)</f>
        <v>4756</v>
      </c>
      <c r="D11" s="163">
        <f ca="1">+B11/C11-1</f>
        <v>-3.3431455004205191E-2</v>
      </c>
      <c r="E11" s="150">
        <f>N3</f>
        <v>76494</v>
      </c>
      <c r="F11" s="151">
        <f ca="1">SUM(OFFSET(U3,,,,COUNTA(B3:M3)))</f>
        <v>73861</v>
      </c>
      <c r="G11" s="163">
        <f ca="1">+E11/F11-1</f>
        <v>3.5648041591638258E-2</v>
      </c>
      <c r="H11" s="135"/>
      <c r="I11" s="1"/>
      <c r="J11" s="1"/>
      <c r="K11" s="1"/>
      <c r="L11" s="1"/>
      <c r="M11" s="1"/>
      <c r="N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" customFormat="1" ht="18.75" customHeight="1">
      <c r="A12" s="18" t="s">
        <v>24</v>
      </c>
      <c r="B12" s="150">
        <f ca="1">OFFSET(A4,,COUNTA(B4:M4),,)</f>
        <v>1462</v>
      </c>
      <c r="C12" s="150">
        <f ca="1">OFFSET(T4,,COUNTA(B4:M4),,)</f>
        <v>1475</v>
      </c>
      <c r="D12" s="163">
        <f ca="1">+B12/C12-1</f>
        <v>-8.8135593220338704E-3</v>
      </c>
      <c r="E12" s="150">
        <f>N4</f>
        <v>21126</v>
      </c>
      <c r="F12" s="151">
        <f ca="1">SUM(OFFSET(U4,,,,COUNTA(B4:M4)))</f>
        <v>20261</v>
      </c>
      <c r="G12" s="163">
        <f ca="1">+E12/F12-1</f>
        <v>4.2692858200483741E-2</v>
      </c>
      <c r="H12" s="1"/>
      <c r="I12" s="1"/>
      <c r="J12" s="1"/>
      <c r="K12" s="1"/>
      <c r="L12" s="1"/>
      <c r="M12" s="1"/>
      <c r="N12" s="27"/>
      <c r="Q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5" customFormat="1" ht="19.5" customHeight="1">
      <c r="A13" s="46" t="s">
        <v>5</v>
      </c>
      <c r="B13" s="150">
        <f ca="1">SUM(B11:B12)</f>
        <v>6059</v>
      </c>
      <c r="C13" s="150">
        <f ca="1">SUM(C11:C12)</f>
        <v>6231</v>
      </c>
      <c r="D13" s="163">
        <f ca="1">+B13/C13-1</f>
        <v>-2.7603915904349186E-2</v>
      </c>
      <c r="E13" s="150">
        <f>SUM(E11:E12)</f>
        <v>97620</v>
      </c>
      <c r="F13" s="150">
        <f ca="1">SUM(F11:F12)</f>
        <v>94122</v>
      </c>
      <c r="G13" s="163">
        <f ca="1">+E13/F13-1</f>
        <v>3.716453114043472E-2</v>
      </c>
      <c r="H13" s="1"/>
      <c r="I13" s="1"/>
      <c r="J13" s="1"/>
      <c r="K13" s="1"/>
      <c r="L13" s="1"/>
      <c r="M13" s="1"/>
      <c r="N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>
      <c r="A14" s="20"/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23"/>
    </row>
    <row r="15" spans="1:34">
      <c r="A15" s="20"/>
      <c r="B15" s="21"/>
      <c r="C15" s="22"/>
      <c r="D15" s="22"/>
      <c r="E15" s="22"/>
      <c r="F15" s="1"/>
      <c r="G15" s="1"/>
      <c r="H15" s="1"/>
      <c r="I15" s="1"/>
      <c r="J15" s="1"/>
      <c r="K15" s="1"/>
      <c r="L15" s="1"/>
      <c r="M15" s="1"/>
      <c r="N15" s="23"/>
    </row>
    <row r="16" spans="1:34">
      <c r="A16" s="20"/>
      <c r="B16" s="21"/>
      <c r="C16" s="22"/>
      <c r="D16" s="22"/>
      <c r="E16" s="22"/>
      <c r="F16" s="1"/>
      <c r="G16" s="1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90" zoomScaleNormal="90" workbookViewId="0">
      <selection activeCell="J10" sqref="J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18.8554687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122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123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856</v>
      </c>
      <c r="C3" s="3">
        <v>1276</v>
      </c>
      <c r="D3" s="3">
        <v>2828</v>
      </c>
      <c r="E3" s="3">
        <v>2875</v>
      </c>
      <c r="F3" s="3">
        <v>3412</v>
      </c>
      <c r="G3" s="3">
        <v>3241</v>
      </c>
      <c r="H3" s="3">
        <v>2715</v>
      </c>
      <c r="I3" s="3">
        <v>2326</v>
      </c>
      <c r="J3" s="3">
        <v>1469</v>
      </c>
      <c r="K3" s="3">
        <v>1176</v>
      </c>
      <c r="L3" s="3"/>
      <c r="M3" s="7"/>
      <c r="N3" s="3">
        <f>SUM(B3:M3)</f>
        <v>22174</v>
      </c>
      <c r="O3" s="178">
        <f>N3/N5</f>
        <v>0.68053893134456622</v>
      </c>
      <c r="T3" s="43" t="s">
        <v>4</v>
      </c>
      <c r="U3" s="3">
        <v>410</v>
      </c>
      <c r="V3" s="3">
        <v>906</v>
      </c>
      <c r="W3" s="3">
        <v>2223</v>
      </c>
      <c r="X3" s="3">
        <v>2884</v>
      </c>
      <c r="Y3" s="3">
        <v>2963</v>
      </c>
      <c r="Z3" s="3">
        <v>2848</v>
      </c>
      <c r="AA3" s="3">
        <v>2423</v>
      </c>
      <c r="AB3" s="3">
        <v>1894</v>
      </c>
      <c r="AC3" s="3">
        <v>1461</v>
      </c>
      <c r="AD3" s="3">
        <v>1186</v>
      </c>
      <c r="AE3" s="3">
        <v>1071</v>
      </c>
      <c r="AF3" s="7">
        <v>1310</v>
      </c>
      <c r="AG3" s="3">
        <v>21579</v>
      </c>
    </row>
    <row r="4" spans="1:34" s="5" customFormat="1" ht="15.75" customHeight="1">
      <c r="A4" s="19" t="s">
        <v>3</v>
      </c>
      <c r="B4" s="179">
        <v>355</v>
      </c>
      <c r="C4" s="179">
        <v>496</v>
      </c>
      <c r="D4" s="179">
        <v>1041</v>
      </c>
      <c r="E4" s="179">
        <v>1207</v>
      </c>
      <c r="F4" s="179">
        <v>1469</v>
      </c>
      <c r="G4" s="179">
        <v>1513</v>
      </c>
      <c r="H4" s="179">
        <v>1390</v>
      </c>
      <c r="I4" s="179">
        <v>1276</v>
      </c>
      <c r="J4" s="179">
        <v>965</v>
      </c>
      <c r="K4" s="179">
        <v>697</v>
      </c>
      <c r="L4" s="179"/>
      <c r="M4" s="180"/>
      <c r="N4" s="3">
        <f>SUM(B4:M4)</f>
        <v>10409</v>
      </c>
      <c r="O4" s="178">
        <f>N4/N5</f>
        <v>0.31946106865543383</v>
      </c>
      <c r="T4" s="68" t="s">
        <v>3</v>
      </c>
      <c r="U4" s="145">
        <v>301</v>
      </c>
      <c r="V4" s="145">
        <v>401</v>
      </c>
      <c r="W4" s="145">
        <v>902</v>
      </c>
      <c r="X4" s="145">
        <v>1140</v>
      </c>
      <c r="Y4" s="145">
        <v>1457</v>
      </c>
      <c r="Z4" s="145">
        <v>1691</v>
      </c>
      <c r="AA4" s="145">
        <v>1693</v>
      </c>
      <c r="AB4" s="145">
        <v>1475</v>
      </c>
      <c r="AC4" s="145">
        <v>1097</v>
      </c>
      <c r="AD4" s="145">
        <v>849</v>
      </c>
      <c r="AE4" s="145">
        <v>671</v>
      </c>
      <c r="AF4" s="146">
        <v>1033</v>
      </c>
      <c r="AG4" s="3">
        <v>12710</v>
      </c>
    </row>
    <row r="5" spans="1:34" s="5" customFormat="1">
      <c r="A5" s="30" t="s">
        <v>118</v>
      </c>
      <c r="B5" s="9">
        <f>SUM(B3:B4)</f>
        <v>1211</v>
      </c>
      <c r="C5" s="9">
        <f>SUM(C3:C4)</f>
        <v>1772</v>
      </c>
      <c r="D5" s="9">
        <f>SUM(D3:D4)</f>
        <v>3869</v>
      </c>
      <c r="E5" s="9">
        <f>SUM(E3:E4)</f>
        <v>4082</v>
      </c>
      <c r="F5" s="9">
        <f t="shared" ref="F5:G5" si="0">SUM(F3:F4)</f>
        <v>4881</v>
      </c>
      <c r="G5" s="9">
        <f t="shared" si="0"/>
        <v>4754</v>
      </c>
      <c r="H5" s="9">
        <f t="shared" ref="H5:J5" si="1">SUM(H3:H4)</f>
        <v>4105</v>
      </c>
      <c r="I5" s="9">
        <f t="shared" si="1"/>
        <v>3602</v>
      </c>
      <c r="J5" s="9">
        <f t="shared" si="1"/>
        <v>2434</v>
      </c>
      <c r="K5" s="9">
        <f t="shared" ref="K5" si="2">SUM(K3:K4)</f>
        <v>1873</v>
      </c>
      <c r="L5" s="9"/>
      <c r="M5" s="9"/>
      <c r="N5" s="9">
        <f>SUM(B5:M5)</f>
        <v>32583</v>
      </c>
      <c r="O5" s="178">
        <v>1</v>
      </c>
      <c r="T5" s="48" t="s">
        <v>85</v>
      </c>
      <c r="U5" s="158">
        <v>711</v>
      </c>
      <c r="V5" s="158">
        <v>1307</v>
      </c>
      <c r="W5" s="158">
        <v>3125</v>
      </c>
      <c r="X5" s="158">
        <v>4024</v>
      </c>
      <c r="Y5" s="158">
        <v>4420</v>
      </c>
      <c r="Z5" s="158">
        <v>4539</v>
      </c>
      <c r="AA5" s="158">
        <v>4116</v>
      </c>
      <c r="AB5" s="158">
        <v>3369</v>
      </c>
      <c r="AC5" s="158">
        <v>2558</v>
      </c>
      <c r="AD5" s="158">
        <v>2035</v>
      </c>
      <c r="AE5" s="158">
        <v>1742</v>
      </c>
      <c r="AF5" s="158">
        <v>2343</v>
      </c>
      <c r="AG5" s="158">
        <v>34289</v>
      </c>
    </row>
    <row r="6" spans="1:34" s="5" customFormat="1" ht="15.75" customHeight="1">
      <c r="A6" s="69" t="s">
        <v>119</v>
      </c>
      <c r="B6" s="181">
        <f>B5/AF5-1</f>
        <v>-0.48314127187366629</v>
      </c>
      <c r="C6" s="181">
        <f>C5/B5-1</f>
        <v>0.46325350949628397</v>
      </c>
      <c r="D6" s="181">
        <f>D5/C5-1</f>
        <v>1.1834085778781041</v>
      </c>
      <c r="E6" s="181">
        <f>E5/D5-1</f>
        <v>5.5052985267511012E-2</v>
      </c>
      <c r="F6" s="181">
        <f t="shared" ref="F6:K6" si="3">F5/E5-1</f>
        <v>0.19573738363547277</v>
      </c>
      <c r="G6" s="181">
        <f t="shared" si="3"/>
        <v>-2.6019258348699004E-2</v>
      </c>
      <c r="H6" s="181">
        <f t="shared" si="3"/>
        <v>-0.1365166175851914</v>
      </c>
      <c r="I6" s="181">
        <f t="shared" si="3"/>
        <v>-0.1225334957369062</v>
      </c>
      <c r="J6" s="181">
        <f t="shared" si="3"/>
        <v>-0.32426429761243758</v>
      </c>
      <c r="K6" s="181">
        <f t="shared" si="3"/>
        <v>-0.2304847986852917</v>
      </c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0.70323488045007032</v>
      </c>
      <c r="C7" s="183">
        <f>C5/V5-1</f>
        <v>0.35577658760520281</v>
      </c>
      <c r="D7" s="183">
        <f>D5/W5-1</f>
        <v>0.23808000000000007</v>
      </c>
      <c r="E7" s="183">
        <f>E5/X5-1</f>
        <v>1.4413518886679855E-2</v>
      </c>
      <c r="F7" s="183">
        <f t="shared" ref="F7:K7" si="4">F5/Y5-1</f>
        <v>0.10429864253393673</v>
      </c>
      <c r="G7" s="183">
        <f t="shared" si="4"/>
        <v>4.736726151134607E-2</v>
      </c>
      <c r="H7" s="183">
        <f t="shared" si="4"/>
        <v>-2.6724975704567333E-3</v>
      </c>
      <c r="I7" s="183">
        <f t="shared" si="4"/>
        <v>6.9159988127040606E-2</v>
      </c>
      <c r="J7" s="183">
        <f t="shared" si="4"/>
        <v>-4.8475371383893684E-2</v>
      </c>
      <c r="K7" s="183">
        <f t="shared" si="4"/>
        <v>-7.9606879606879621E-2</v>
      </c>
      <c r="L7" s="183"/>
      <c r="M7" s="183"/>
      <c r="N7" s="183">
        <f ca="1">+N5/F13-1</f>
        <v>7.8764402065951478E-2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4.75" customHeight="1">
      <c r="A9" s="227" t="s">
        <v>6</v>
      </c>
      <c r="B9" s="229" t="str">
        <f>'R_PTW 2022vs2021'!B9:C9</f>
        <v>OCTOBER</v>
      </c>
      <c r="C9" s="230"/>
      <c r="D9" s="231" t="s">
        <v>32</v>
      </c>
      <c r="E9" s="233" t="str">
        <f>'R_PTW 2022vs2021'!E9:F9</f>
        <v>JANUARY-OCTOBER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'R_PTW 2022vs2021'!B10</f>
        <v>2022</v>
      </c>
      <c r="C10" s="45">
        <f>'R_PTW 2022vs2021'!C10</f>
        <v>2021</v>
      </c>
      <c r="D10" s="232"/>
      <c r="E10" s="45">
        <f>'R_PTW 2022vs2021'!E10</f>
        <v>2022</v>
      </c>
      <c r="F10" s="45">
        <f>'R_PTW 2022vs2021'!F10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9.5" customHeight="1">
      <c r="A11" s="18" t="s">
        <v>23</v>
      </c>
      <c r="B11" s="150">
        <f ca="1">OFFSET(A3,,COUNTA(B3:M3),,)</f>
        <v>1176</v>
      </c>
      <c r="C11" s="150">
        <f ca="1">OFFSET(T3,,COUNTA(B3:M3),,)</f>
        <v>1186</v>
      </c>
      <c r="D11" s="163">
        <f ca="1">+B11/C11-1</f>
        <v>-8.4317032040471807E-3</v>
      </c>
      <c r="E11" s="150">
        <f>N3</f>
        <v>22174</v>
      </c>
      <c r="F11" s="151">
        <f ca="1">SUM(OFFSET(U3,,,,COUNTA(B3:M3)))</f>
        <v>19198</v>
      </c>
      <c r="G11" s="163">
        <f ca="1">+E11/F11-1</f>
        <v>0.15501614751536619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9.5" customHeight="1">
      <c r="A12" s="18" t="s">
        <v>24</v>
      </c>
      <c r="B12" s="150">
        <f ca="1">OFFSET(A4,,COUNTA(B4:M4),,)</f>
        <v>697</v>
      </c>
      <c r="C12" s="150">
        <f ca="1">OFFSET(T4,,COUNTA(B4:M4),,)</f>
        <v>849</v>
      </c>
      <c r="D12" s="163">
        <f ca="1">+B12/C12-1</f>
        <v>-0.17903415783274446</v>
      </c>
      <c r="E12" s="150">
        <f>N4</f>
        <v>10409</v>
      </c>
      <c r="F12" s="151">
        <f ca="1">SUM(OFFSET(U4,,,,COUNTA(B4:M4)))</f>
        <v>11006</v>
      </c>
      <c r="G12" s="163">
        <f ca="1">+E12/F12-1</f>
        <v>-5.4243140105397103E-2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9.5" customHeight="1">
      <c r="A13" s="46" t="s">
        <v>5</v>
      </c>
      <c r="B13" s="150">
        <f ca="1">SUM(B11:B12)</f>
        <v>1873</v>
      </c>
      <c r="C13" s="150">
        <f ca="1">SUM(C11:C12)</f>
        <v>2035</v>
      </c>
      <c r="D13" s="163">
        <f ca="1">+B13/C13-1</f>
        <v>-7.9606879606879621E-2</v>
      </c>
      <c r="E13" s="150">
        <f>SUM(E11:E12)</f>
        <v>32583</v>
      </c>
      <c r="F13" s="150">
        <f ca="1">SUM(F11:F12)</f>
        <v>30204</v>
      </c>
      <c r="G13" s="163">
        <f ca="1">+E13/F13-1</f>
        <v>7.8764402065951478E-2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B15" s="2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B16" s="21"/>
      <c r="C16" s="51"/>
      <c r="D16" s="51"/>
      <c r="E16" s="51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70" zoomScaleNormal="70" workbookViewId="0">
      <selection activeCell="J13" sqref="J13"/>
    </sheetView>
  </sheetViews>
  <sheetFormatPr defaultRowHeight="12.75"/>
  <cols>
    <col min="1" max="1" width="20.5703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460</v>
      </c>
      <c r="C6" s="179">
        <v>893</v>
      </c>
      <c r="D6" s="179">
        <v>2168</v>
      </c>
      <c r="E6" s="179">
        <v>3126</v>
      </c>
      <c r="F6" s="179">
        <v>2483</v>
      </c>
      <c r="G6" s="179">
        <v>2401</v>
      </c>
      <c r="H6" s="179">
        <v>2338</v>
      </c>
      <c r="I6" s="179">
        <v>1771</v>
      </c>
      <c r="J6" s="179">
        <v>1224</v>
      </c>
      <c r="K6" s="179">
        <v>881</v>
      </c>
      <c r="L6" s="179">
        <v>617</v>
      </c>
      <c r="M6" s="180">
        <v>741</v>
      </c>
      <c r="N6" s="3">
        <v>14524</v>
      </c>
      <c r="O6" s="82"/>
      <c r="R6" s="83"/>
    </row>
    <row r="7" spans="1:18" s="62" customFormat="1">
      <c r="A7" s="145">
        <v>2020</v>
      </c>
      <c r="B7" s="179">
        <v>698</v>
      </c>
      <c r="C7" s="179">
        <v>1090</v>
      </c>
      <c r="D7" s="179">
        <v>1350</v>
      </c>
      <c r="E7" s="179">
        <v>1613</v>
      </c>
      <c r="F7" s="179">
        <v>2729</v>
      </c>
      <c r="G7" s="179">
        <v>2949</v>
      </c>
      <c r="H7" s="179">
        <v>3027</v>
      </c>
      <c r="I7" s="179">
        <v>2057</v>
      </c>
      <c r="J7" s="179">
        <v>1528</v>
      </c>
      <c r="K7" s="179">
        <v>1113</v>
      </c>
      <c r="L7" s="179">
        <v>999</v>
      </c>
      <c r="M7" s="180">
        <v>2662</v>
      </c>
      <c r="N7" s="3">
        <v>19103</v>
      </c>
      <c r="O7" s="82"/>
      <c r="R7" s="83"/>
    </row>
    <row r="8" spans="1:18" s="62" customFormat="1">
      <c r="A8" s="145">
        <v>2021</v>
      </c>
      <c r="B8" s="179">
        <v>410</v>
      </c>
      <c r="C8" s="179">
        <v>906</v>
      </c>
      <c r="D8" s="179">
        <v>2223</v>
      </c>
      <c r="E8" s="179">
        <v>2884</v>
      </c>
      <c r="F8" s="179">
        <v>2963</v>
      </c>
      <c r="G8" s="179">
        <v>2848</v>
      </c>
      <c r="H8" s="179">
        <v>2423</v>
      </c>
      <c r="I8" s="179">
        <v>1894</v>
      </c>
      <c r="J8" s="179">
        <v>1461</v>
      </c>
      <c r="K8" s="179">
        <v>1186</v>
      </c>
      <c r="L8" s="179">
        <v>1071</v>
      </c>
      <c r="M8" s="180">
        <v>1310</v>
      </c>
      <c r="N8" s="3">
        <v>21815</v>
      </c>
      <c r="O8" s="82"/>
      <c r="R8" s="84"/>
    </row>
    <row r="9" spans="1:18">
      <c r="A9" s="9">
        <v>2022</v>
      </c>
      <c r="B9" s="9">
        <v>856</v>
      </c>
      <c r="C9" s="9">
        <v>1276</v>
      </c>
      <c r="D9" s="9">
        <v>2828</v>
      </c>
      <c r="E9" s="9">
        <v>2875</v>
      </c>
      <c r="F9" s="9">
        <v>3412</v>
      </c>
      <c r="G9" s="9">
        <v>3241</v>
      </c>
      <c r="H9" s="9">
        <v>2715</v>
      </c>
      <c r="I9" s="9">
        <v>2326</v>
      </c>
      <c r="J9" s="9">
        <v>1469</v>
      </c>
      <c r="K9" s="9">
        <v>1176</v>
      </c>
      <c r="L9" s="9"/>
      <c r="M9" s="9"/>
      <c r="N9" s="85">
        <f t="shared" ref="N9" si="0">SUM(B9:M9)</f>
        <v>22174</v>
      </c>
      <c r="O9" s="86"/>
    </row>
    <row r="10" spans="1:18">
      <c r="A10" s="133" t="s">
        <v>125</v>
      </c>
      <c r="B10" s="184">
        <f>+B9/B8-1</f>
        <v>1.0878048780487806</v>
      </c>
      <c r="C10" s="184">
        <f>+C9/C8-1</f>
        <v>0.40838852097130252</v>
      </c>
      <c r="D10" s="184">
        <f>+D9/D8-1</f>
        <v>0.27215474583895638</v>
      </c>
      <c r="E10" s="184">
        <f>+E9/E8-1</f>
        <v>-3.1206657420249639E-3</v>
      </c>
      <c r="F10" s="184">
        <f t="shared" ref="F10:H10" si="1">+F9/F8-1</f>
        <v>0.15153560580492753</v>
      </c>
      <c r="G10" s="184">
        <f t="shared" si="1"/>
        <v>0.13799157303370779</v>
      </c>
      <c r="H10" s="184">
        <f t="shared" si="1"/>
        <v>0.12051176227816751</v>
      </c>
      <c r="I10" s="184">
        <f t="shared" ref="I10:K10" si="2">+I9/I8-1</f>
        <v>0.22808870116156288</v>
      </c>
      <c r="J10" s="184">
        <f t="shared" si="2"/>
        <v>5.4757015742641357E-3</v>
      </c>
      <c r="K10" s="184">
        <f t="shared" si="2"/>
        <v>-8.4317032040471807E-3</v>
      </c>
      <c r="L10" s="184"/>
      <c r="M10" s="184"/>
      <c r="N10" s="184">
        <f ca="1">+N9/F14-1</f>
        <v>0.15501614751536619</v>
      </c>
    </row>
    <row r="11" spans="1:18">
      <c r="A11" s="2"/>
      <c r="B11" s="87"/>
      <c r="C11" s="87"/>
      <c r="D11" s="87"/>
      <c r="E11" s="87"/>
      <c r="F11" s="87"/>
      <c r="G11" s="87"/>
      <c r="H11" s="87"/>
      <c r="I11" s="88"/>
      <c r="J11" s="139"/>
      <c r="K11" s="139"/>
      <c r="L11" s="139"/>
      <c r="M11" s="139"/>
      <c r="N11" s="140"/>
    </row>
    <row r="12" spans="1:18" ht="24" customHeight="1">
      <c r="A12" s="237" t="s">
        <v>6</v>
      </c>
      <c r="B12" s="229" t="str">
        <f>'R_PTW NEW 2022vs2021'!B9:C9</f>
        <v>OCTOBER</v>
      </c>
      <c r="C12" s="230"/>
      <c r="D12" s="231" t="s">
        <v>32</v>
      </c>
      <c r="E12" s="233" t="str">
        <f>'R_PTW 2022vs2021'!E9:F9</f>
        <v>JANUARY-OCTOBER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'R_PTW NEW 2022vs2021'!B10</f>
        <v>2022</v>
      </c>
      <c r="C13" s="45">
        <f>'R_PTW NEW 2022vs2021'!C10</f>
        <v>2021</v>
      </c>
      <c r="D13" s="232"/>
      <c r="E13" s="45">
        <f>'R_PTW NEW 2022vs2021'!E10</f>
        <v>2022</v>
      </c>
      <c r="F13" s="45">
        <f>'R_PTW NEW 2022vs2021'!F10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36</v>
      </c>
      <c r="B14" s="147">
        <f ca="1">OFFSET(A9,,COUNTA(B10:M10),,)</f>
        <v>1176</v>
      </c>
      <c r="C14" s="147">
        <f ca="1">OFFSET(A8,,COUNTA(B10:M10),,)</f>
        <v>1186</v>
      </c>
      <c r="D14" s="177">
        <f ca="1">+B14/C14-1</f>
        <v>-8.4317032040471807E-3</v>
      </c>
      <c r="E14" s="147">
        <f>+N9</f>
        <v>22174</v>
      </c>
      <c r="F14" s="148">
        <f ca="1">SUM(OFFSET(B8,,,,COUNTA(B10:M10)))</f>
        <v>19198</v>
      </c>
      <c r="G14" s="177">
        <f ca="1">+E14/F14-1</f>
        <v>0.15501614751536619</v>
      </c>
      <c r="H14" s="87"/>
      <c r="I14" s="88"/>
      <c r="J14" s="88"/>
      <c r="K14" s="88"/>
      <c r="L14" s="88"/>
      <c r="M14" s="88"/>
      <c r="N14" s="87"/>
    </row>
    <row r="15" spans="1:18">
      <c r="A15" s="90"/>
      <c r="B15" s="142"/>
      <c r="C15" s="143"/>
      <c r="D15" s="144"/>
      <c r="E15" s="140"/>
      <c r="F15" s="140"/>
      <c r="G15" s="14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267"/>
  <sheetViews>
    <sheetView showGridLines="0" topLeftCell="H20" zoomScale="70" zoomScaleNormal="70" workbookViewId="0">
      <selection activeCell="K73" sqref="K73"/>
    </sheetView>
  </sheetViews>
  <sheetFormatPr defaultRowHeight="12.75"/>
  <cols>
    <col min="1" max="1" width="2.42578125" style="102" customWidth="1"/>
    <col min="2" max="2" width="8.85546875" style="102" customWidth="1"/>
    <col min="3" max="3" width="16.7109375" style="102" customWidth="1"/>
    <col min="4" max="8" width="9.5703125" style="102" customWidth="1"/>
    <col min="9" max="9" width="3.42578125" style="102" customWidth="1"/>
    <col min="10" max="10" width="27" style="102" customWidth="1"/>
    <col min="11" max="11" width="16.85546875" style="102" bestFit="1" customWidth="1"/>
    <col min="12" max="13" width="8.7109375" style="102" customWidth="1"/>
    <col min="14" max="14" width="9" style="102" customWidth="1"/>
    <col min="15" max="16" width="8.7109375" style="102" customWidth="1"/>
    <col min="17" max="17" width="3.140625" style="102" customWidth="1"/>
    <col min="18" max="18" width="20.85546875" style="102" customWidth="1"/>
    <col min="19" max="19" width="16.85546875" style="102" bestFit="1" customWidth="1"/>
    <col min="20" max="21" width="8.85546875" style="102" customWidth="1"/>
    <col min="22" max="22" width="9.28515625" style="102" customWidth="1"/>
    <col min="23" max="24" width="8.85546875" style="102" customWidth="1"/>
    <col min="25" max="16384" width="9.140625" style="102"/>
  </cols>
  <sheetData>
    <row r="2" spans="2:24" ht="14.25">
      <c r="B2" s="239" t="s">
        <v>154</v>
      </c>
      <c r="C2" s="239"/>
      <c r="D2" s="239"/>
      <c r="E2" s="239"/>
      <c r="F2" s="239"/>
      <c r="G2" s="239"/>
      <c r="H2" s="239"/>
      <c r="I2" s="101"/>
      <c r="J2" s="240" t="s">
        <v>127</v>
      </c>
      <c r="K2" s="240"/>
      <c r="L2" s="240"/>
      <c r="M2" s="240"/>
      <c r="N2" s="240"/>
      <c r="O2" s="240"/>
      <c r="P2" s="240"/>
      <c r="R2" s="239" t="s">
        <v>128</v>
      </c>
      <c r="S2" s="239"/>
      <c r="T2" s="239"/>
      <c r="U2" s="239"/>
      <c r="V2" s="239"/>
      <c r="W2" s="239"/>
      <c r="X2" s="239"/>
    </row>
    <row r="3" spans="2:24" ht="15" customHeight="1">
      <c r="B3" s="241" t="s">
        <v>53</v>
      </c>
      <c r="C3" s="243" t="s">
        <v>54</v>
      </c>
      <c r="D3" s="245" t="s">
        <v>159</v>
      </c>
      <c r="E3" s="246"/>
      <c r="F3" s="246"/>
      <c r="G3" s="246"/>
      <c r="H3" s="247"/>
      <c r="I3" s="103"/>
      <c r="J3" s="251" t="s">
        <v>55</v>
      </c>
      <c r="K3" s="254" t="s">
        <v>54</v>
      </c>
      <c r="L3" s="245" t="str">
        <f>D3</f>
        <v>January - October</v>
      </c>
      <c r="M3" s="246"/>
      <c r="N3" s="246"/>
      <c r="O3" s="246"/>
      <c r="P3" s="247"/>
      <c r="R3" s="241" t="s">
        <v>45</v>
      </c>
      <c r="S3" s="243" t="s">
        <v>54</v>
      </c>
      <c r="T3" s="245" t="str">
        <f>L3</f>
        <v>January - October</v>
      </c>
      <c r="U3" s="246"/>
      <c r="V3" s="246"/>
      <c r="W3" s="246"/>
      <c r="X3" s="247"/>
    </row>
    <row r="4" spans="2:24" ht="15" customHeight="1">
      <c r="B4" s="242"/>
      <c r="C4" s="244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108"/>
      <c r="J4" s="252"/>
      <c r="K4" s="255"/>
      <c r="L4" s="248">
        <v>2022</v>
      </c>
      <c r="M4" s="248">
        <v>2021</v>
      </c>
      <c r="N4" s="250" t="s">
        <v>58</v>
      </c>
      <c r="O4" s="250" t="s">
        <v>126</v>
      </c>
      <c r="P4" s="250" t="s">
        <v>86</v>
      </c>
      <c r="R4" s="257"/>
      <c r="S4" s="258"/>
      <c r="T4" s="248">
        <v>2022</v>
      </c>
      <c r="U4" s="268">
        <v>2021</v>
      </c>
      <c r="V4" s="250" t="s">
        <v>58</v>
      </c>
      <c r="W4" s="250" t="s">
        <v>126</v>
      </c>
      <c r="X4" s="250" t="s">
        <v>86</v>
      </c>
    </row>
    <row r="5" spans="2:24">
      <c r="B5" s="201">
        <v>1</v>
      </c>
      <c r="C5" s="202" t="s">
        <v>26</v>
      </c>
      <c r="D5" s="185">
        <v>3988</v>
      </c>
      <c r="E5" s="186">
        <v>0.17985027509696042</v>
      </c>
      <c r="F5" s="185">
        <v>3326</v>
      </c>
      <c r="G5" s="186">
        <v>0.17324721325138034</v>
      </c>
      <c r="H5" s="187">
        <v>0.19903788334335548</v>
      </c>
      <c r="I5" s="109"/>
      <c r="J5" s="253"/>
      <c r="K5" s="256"/>
      <c r="L5" s="249"/>
      <c r="M5" s="249"/>
      <c r="N5" s="249"/>
      <c r="O5" s="249"/>
      <c r="P5" s="249"/>
      <c r="R5" s="242"/>
      <c r="S5" s="259"/>
      <c r="T5" s="249"/>
      <c r="U5" s="269"/>
      <c r="V5" s="249"/>
      <c r="W5" s="249"/>
      <c r="X5" s="249"/>
    </row>
    <row r="6" spans="2:24" ht="15">
      <c r="B6" s="203">
        <v>2</v>
      </c>
      <c r="C6" s="204" t="s">
        <v>25</v>
      </c>
      <c r="D6" s="188">
        <v>2481</v>
      </c>
      <c r="E6" s="189">
        <v>0.11188779651844502</v>
      </c>
      <c r="F6" s="188">
        <v>2150</v>
      </c>
      <c r="G6" s="189">
        <v>0.11199083237837275</v>
      </c>
      <c r="H6" s="190">
        <v>0.15395348837209299</v>
      </c>
      <c r="I6" s="109"/>
      <c r="J6" s="110" t="s">
        <v>76</v>
      </c>
      <c r="K6" s="164" t="s">
        <v>26</v>
      </c>
      <c r="L6" s="218">
        <v>1818</v>
      </c>
      <c r="M6" s="219">
        <v>1379</v>
      </c>
      <c r="N6" s="165">
        <v>0.31834662799129809</v>
      </c>
      <c r="O6" s="166"/>
      <c r="P6" s="166"/>
      <c r="Q6" s="160"/>
      <c r="R6" s="110" t="s">
        <v>46</v>
      </c>
      <c r="S6" s="164" t="s">
        <v>26</v>
      </c>
      <c r="T6" s="218">
        <v>1771</v>
      </c>
      <c r="U6" s="219">
        <v>1315</v>
      </c>
      <c r="V6" s="165">
        <v>0.3467680608365018</v>
      </c>
      <c r="W6" s="166"/>
      <c r="X6" s="166"/>
    </row>
    <row r="7" spans="2:24" ht="15">
      <c r="B7" s="203">
        <v>3</v>
      </c>
      <c r="C7" s="204" t="s">
        <v>0</v>
      </c>
      <c r="D7" s="188">
        <v>2230</v>
      </c>
      <c r="E7" s="189">
        <v>0.10056823306575269</v>
      </c>
      <c r="F7" s="188">
        <v>2166</v>
      </c>
      <c r="G7" s="189">
        <v>0.11282425252630482</v>
      </c>
      <c r="H7" s="190">
        <v>2.9547553093259404E-2</v>
      </c>
      <c r="I7" s="109"/>
      <c r="J7" s="111"/>
      <c r="K7" s="167" t="s">
        <v>27</v>
      </c>
      <c r="L7" s="220">
        <v>1703</v>
      </c>
      <c r="M7" s="221">
        <v>996</v>
      </c>
      <c r="N7" s="168">
        <v>0.70983935742971882</v>
      </c>
      <c r="O7" s="169"/>
      <c r="P7" s="169"/>
      <c r="Q7" s="160"/>
      <c r="R7" s="111"/>
      <c r="S7" s="167" t="s">
        <v>25</v>
      </c>
      <c r="T7" s="220">
        <v>707</v>
      </c>
      <c r="U7" s="221">
        <v>679</v>
      </c>
      <c r="V7" s="168">
        <v>4.1237113402061931E-2</v>
      </c>
      <c r="W7" s="169"/>
      <c r="X7" s="169"/>
    </row>
    <row r="8" spans="2:24" ht="15">
      <c r="B8" s="203">
        <v>4</v>
      </c>
      <c r="C8" s="204" t="s">
        <v>27</v>
      </c>
      <c r="D8" s="188">
        <v>1705</v>
      </c>
      <c r="E8" s="189">
        <v>7.6891855326057551E-2</v>
      </c>
      <c r="F8" s="188">
        <v>996</v>
      </c>
      <c r="G8" s="189">
        <v>5.1880404208771748E-2</v>
      </c>
      <c r="H8" s="190">
        <v>0.7118473895582329</v>
      </c>
      <c r="I8" s="109"/>
      <c r="J8" s="111"/>
      <c r="K8" s="167" t="s">
        <v>25</v>
      </c>
      <c r="L8" s="220">
        <v>929</v>
      </c>
      <c r="M8" s="221">
        <v>786</v>
      </c>
      <c r="N8" s="168">
        <v>0.18193384223918585</v>
      </c>
      <c r="O8" s="169"/>
      <c r="P8" s="169"/>
      <c r="Q8" s="160"/>
      <c r="R8" s="111"/>
      <c r="S8" s="167" t="s">
        <v>87</v>
      </c>
      <c r="T8" s="220">
        <v>646</v>
      </c>
      <c r="U8" s="221">
        <v>509</v>
      </c>
      <c r="V8" s="168">
        <v>0.26915520628683698</v>
      </c>
      <c r="W8" s="169"/>
      <c r="X8" s="169"/>
    </row>
    <row r="9" spans="2:24">
      <c r="B9" s="203">
        <v>5</v>
      </c>
      <c r="C9" s="204" t="s">
        <v>44</v>
      </c>
      <c r="D9" s="188">
        <v>848</v>
      </c>
      <c r="E9" s="191">
        <v>3.8242987282402816E-2</v>
      </c>
      <c r="F9" s="188">
        <v>905</v>
      </c>
      <c r="G9" s="191">
        <v>4.7140327117408065E-2</v>
      </c>
      <c r="H9" s="190">
        <v>-6.2983425414364635E-2</v>
      </c>
      <c r="I9" s="109"/>
      <c r="J9" s="110"/>
      <c r="K9" s="110" t="s">
        <v>60</v>
      </c>
      <c r="L9" s="162">
        <v>5267</v>
      </c>
      <c r="M9" s="162">
        <v>4775</v>
      </c>
      <c r="N9" s="170">
        <v>0.10303664921465971</v>
      </c>
      <c r="O9" s="171"/>
      <c r="P9" s="171"/>
      <c r="Q9" s="160"/>
      <c r="R9" s="110"/>
      <c r="S9" s="110" t="s">
        <v>60</v>
      </c>
      <c r="T9" s="162">
        <v>2057</v>
      </c>
      <c r="U9" s="162">
        <v>1568</v>
      </c>
      <c r="V9" s="170">
        <v>0.31186224489795911</v>
      </c>
      <c r="W9" s="171"/>
      <c r="X9" s="171"/>
    </row>
    <row r="10" spans="2:24">
      <c r="B10" s="203">
        <v>6</v>
      </c>
      <c r="C10" s="204" t="s">
        <v>80</v>
      </c>
      <c r="D10" s="188">
        <v>840</v>
      </c>
      <c r="E10" s="191">
        <v>3.7882204383512225E-2</v>
      </c>
      <c r="F10" s="188">
        <v>840</v>
      </c>
      <c r="G10" s="191">
        <v>4.3754557766434006E-2</v>
      </c>
      <c r="H10" s="190">
        <v>0</v>
      </c>
      <c r="I10" s="109"/>
      <c r="J10" s="112" t="s">
        <v>76</v>
      </c>
      <c r="K10" s="113"/>
      <c r="L10" s="172">
        <v>9717</v>
      </c>
      <c r="M10" s="172">
        <v>7936</v>
      </c>
      <c r="N10" s="173">
        <v>0.22442036290322576</v>
      </c>
      <c r="O10" s="174">
        <v>0.43821592856498603</v>
      </c>
      <c r="P10" s="174">
        <v>0.41337639337430981</v>
      </c>
      <c r="Q10" s="160"/>
      <c r="R10" s="112" t="s">
        <v>64</v>
      </c>
      <c r="S10" s="113"/>
      <c r="T10" s="172">
        <v>5181</v>
      </c>
      <c r="U10" s="172">
        <v>4071</v>
      </c>
      <c r="V10" s="173">
        <v>0.27266028002947684</v>
      </c>
      <c r="W10" s="174">
        <v>0.23365202489402001</v>
      </c>
      <c r="X10" s="174">
        <v>0.21205333888946765</v>
      </c>
    </row>
    <row r="11" spans="2:24" ht="15">
      <c r="B11" s="203">
        <v>7</v>
      </c>
      <c r="C11" s="204" t="s">
        <v>31</v>
      </c>
      <c r="D11" s="188">
        <v>817</v>
      </c>
      <c r="E11" s="189">
        <v>3.6844953549201767E-2</v>
      </c>
      <c r="F11" s="188">
        <v>830</v>
      </c>
      <c r="G11" s="189">
        <v>4.3233670173976453E-2</v>
      </c>
      <c r="H11" s="190">
        <v>-1.5662650602409678E-2</v>
      </c>
      <c r="I11" s="109"/>
      <c r="J11" s="110" t="s">
        <v>77</v>
      </c>
      <c r="K11" s="222" t="s">
        <v>31</v>
      </c>
      <c r="L11" s="218">
        <v>79</v>
      </c>
      <c r="M11" s="219">
        <v>74</v>
      </c>
      <c r="N11" s="165">
        <v>6.7567567567567544E-2</v>
      </c>
      <c r="O11" s="166"/>
      <c r="P11" s="166"/>
      <c r="Q11" s="160"/>
      <c r="R11" s="110" t="s">
        <v>47</v>
      </c>
      <c r="S11" s="222" t="s">
        <v>27</v>
      </c>
      <c r="T11" s="218">
        <v>728</v>
      </c>
      <c r="U11" s="219">
        <v>614</v>
      </c>
      <c r="V11" s="165">
        <v>0.18566775244299683</v>
      </c>
      <c r="W11" s="166"/>
      <c r="X11" s="166"/>
    </row>
    <row r="12" spans="2:24" ht="15">
      <c r="B12" s="203">
        <v>8</v>
      </c>
      <c r="C12" s="204" t="s">
        <v>101</v>
      </c>
      <c r="D12" s="188">
        <v>749</v>
      </c>
      <c r="E12" s="189">
        <v>3.3778298908631731E-2</v>
      </c>
      <c r="F12" s="188">
        <v>566</v>
      </c>
      <c r="G12" s="189">
        <v>2.9482237733097199E-2</v>
      </c>
      <c r="H12" s="190">
        <v>0.3233215547703181</v>
      </c>
      <c r="I12" s="109"/>
      <c r="J12" s="111"/>
      <c r="K12" s="223" t="s">
        <v>71</v>
      </c>
      <c r="L12" s="220">
        <v>39</v>
      </c>
      <c r="M12" s="221">
        <v>53</v>
      </c>
      <c r="N12" s="168">
        <v>-0.26415094339622647</v>
      </c>
      <c r="O12" s="169"/>
      <c r="P12" s="169"/>
      <c r="Q12" s="160"/>
      <c r="R12" s="111"/>
      <c r="S12" s="223" t="s">
        <v>149</v>
      </c>
      <c r="T12" s="220">
        <v>304</v>
      </c>
      <c r="U12" s="221">
        <v>230</v>
      </c>
      <c r="V12" s="168">
        <v>0.32173913043478253</v>
      </c>
      <c r="W12" s="169"/>
      <c r="X12" s="169"/>
    </row>
    <row r="13" spans="2:24" ht="15">
      <c r="B13" s="203">
        <v>9</v>
      </c>
      <c r="C13" s="204" t="s">
        <v>28</v>
      </c>
      <c r="D13" s="188">
        <v>743</v>
      </c>
      <c r="E13" s="189">
        <v>3.3507711734463784E-2</v>
      </c>
      <c r="F13" s="188">
        <v>760</v>
      </c>
      <c r="G13" s="189">
        <v>3.9587457026773624E-2</v>
      </c>
      <c r="H13" s="190">
        <v>-2.2368421052631593E-2</v>
      </c>
      <c r="I13" s="109"/>
      <c r="J13" s="111"/>
      <c r="K13" s="223" t="s">
        <v>160</v>
      </c>
      <c r="L13" s="220">
        <v>31</v>
      </c>
      <c r="M13" s="221">
        <v>31</v>
      </c>
      <c r="N13" s="168">
        <v>0</v>
      </c>
      <c r="O13" s="169"/>
      <c r="P13" s="169"/>
      <c r="Q13" s="160"/>
      <c r="R13" s="111"/>
      <c r="S13" s="223" t="s">
        <v>141</v>
      </c>
      <c r="T13" s="220">
        <v>261</v>
      </c>
      <c r="U13" s="221">
        <v>150</v>
      </c>
      <c r="V13" s="168">
        <v>0.74</v>
      </c>
      <c r="W13" s="169"/>
      <c r="X13" s="169"/>
    </row>
    <row r="14" spans="2:24">
      <c r="B14" s="203">
        <v>10</v>
      </c>
      <c r="C14" s="205" t="s">
        <v>145</v>
      </c>
      <c r="D14" s="192">
        <v>713</v>
      </c>
      <c r="E14" s="193">
        <v>3.2154775863624065E-2</v>
      </c>
      <c r="F14" s="192">
        <v>394</v>
      </c>
      <c r="G14" s="193">
        <v>2.0522971142827379E-2</v>
      </c>
      <c r="H14" s="194">
        <v>0.80964467005076135</v>
      </c>
      <c r="I14" s="109"/>
      <c r="J14" s="110"/>
      <c r="K14" s="110" t="s">
        <v>60</v>
      </c>
      <c r="L14" s="162">
        <v>74</v>
      </c>
      <c r="M14" s="162">
        <v>88</v>
      </c>
      <c r="N14" s="170">
        <v>-0.15909090909090906</v>
      </c>
      <c r="O14" s="171"/>
      <c r="P14" s="171"/>
      <c r="Q14" s="160"/>
      <c r="R14" s="110"/>
      <c r="S14" s="110" t="s">
        <v>60</v>
      </c>
      <c r="T14" s="162">
        <v>774</v>
      </c>
      <c r="U14" s="162">
        <v>822</v>
      </c>
      <c r="V14" s="170">
        <v>-5.8394160583941646E-2</v>
      </c>
      <c r="W14" s="171"/>
      <c r="X14" s="171"/>
    </row>
    <row r="15" spans="2:24">
      <c r="B15" s="266" t="s">
        <v>62</v>
      </c>
      <c r="C15" s="267"/>
      <c r="D15" s="155">
        <v>15114</v>
      </c>
      <c r="E15" s="195">
        <v>0.68160909172905204</v>
      </c>
      <c r="F15" s="155">
        <v>12933</v>
      </c>
      <c r="G15" s="195">
        <v>0.67366392332534641</v>
      </c>
      <c r="H15" s="196">
        <v>0.16863836696822077</v>
      </c>
      <c r="I15" s="109"/>
      <c r="J15" s="112" t="s">
        <v>77</v>
      </c>
      <c r="K15" s="113"/>
      <c r="L15" s="172">
        <v>223</v>
      </c>
      <c r="M15" s="172">
        <v>246</v>
      </c>
      <c r="N15" s="173">
        <v>-9.3495934959349603E-2</v>
      </c>
      <c r="O15" s="174">
        <v>1.0056823306575268E-2</v>
      </c>
      <c r="P15" s="174">
        <v>1.2813834774455673E-2</v>
      </c>
      <c r="Q15" s="160"/>
      <c r="R15" s="112" t="s">
        <v>65</v>
      </c>
      <c r="S15" s="113"/>
      <c r="T15" s="172">
        <v>2067</v>
      </c>
      <c r="U15" s="172">
        <v>1816</v>
      </c>
      <c r="V15" s="173">
        <v>0.13821585903083711</v>
      </c>
      <c r="W15" s="174">
        <v>9.3217281500856855E-2</v>
      </c>
      <c r="X15" s="174">
        <v>9.4593186790290662E-2</v>
      </c>
    </row>
    <row r="16" spans="2:24" ht="15">
      <c r="B16" s="263" t="s">
        <v>63</v>
      </c>
      <c r="C16" s="263"/>
      <c r="D16" s="161">
        <v>7060</v>
      </c>
      <c r="E16" s="195">
        <v>0.31839090827094796</v>
      </c>
      <c r="F16" s="161">
        <v>6265</v>
      </c>
      <c r="G16" s="195">
        <v>0.32633607667465359</v>
      </c>
      <c r="H16" s="175">
        <v>0.1268954509177973</v>
      </c>
      <c r="I16" s="109"/>
      <c r="J16" s="110" t="s">
        <v>78</v>
      </c>
      <c r="K16" s="164" t="s">
        <v>26</v>
      </c>
      <c r="L16" s="218">
        <v>944</v>
      </c>
      <c r="M16" s="219">
        <v>678</v>
      </c>
      <c r="N16" s="165">
        <v>0.39233038348082605</v>
      </c>
      <c r="O16" s="166"/>
      <c r="P16" s="166"/>
      <c r="Q16" s="160"/>
      <c r="R16" s="110" t="s">
        <v>48</v>
      </c>
      <c r="S16" s="222" t="s">
        <v>44</v>
      </c>
      <c r="T16" s="218">
        <v>820</v>
      </c>
      <c r="U16" s="219">
        <v>764</v>
      </c>
      <c r="V16" s="165">
        <v>7.3298429319371694E-2</v>
      </c>
      <c r="W16" s="166"/>
      <c r="X16" s="166"/>
    </row>
    <row r="17" spans="2:24" ht="15">
      <c r="B17" s="264" t="s">
        <v>61</v>
      </c>
      <c r="C17" s="264"/>
      <c r="D17" s="197">
        <v>22174</v>
      </c>
      <c r="E17" s="198">
        <v>1</v>
      </c>
      <c r="F17" s="197">
        <v>19198</v>
      </c>
      <c r="G17" s="199">
        <v>1</v>
      </c>
      <c r="H17" s="200">
        <v>0.15501614751536619</v>
      </c>
      <c r="I17" s="109"/>
      <c r="J17" s="111"/>
      <c r="K17" s="167" t="s">
        <v>80</v>
      </c>
      <c r="L17" s="220">
        <v>400</v>
      </c>
      <c r="M17" s="221">
        <v>514</v>
      </c>
      <c r="N17" s="168">
        <v>-0.22178988326848248</v>
      </c>
      <c r="O17" s="169"/>
      <c r="P17" s="169"/>
      <c r="Q17" s="160"/>
      <c r="R17" s="111"/>
      <c r="S17" s="223" t="s">
        <v>25</v>
      </c>
      <c r="T17" s="220">
        <v>818</v>
      </c>
      <c r="U17" s="221">
        <v>697</v>
      </c>
      <c r="V17" s="168">
        <v>0.17360114777618363</v>
      </c>
      <c r="W17" s="169"/>
      <c r="X17" s="169"/>
    </row>
    <row r="18" spans="2:24" ht="15">
      <c r="B18" s="265" t="s">
        <v>74</v>
      </c>
      <c r="C18" s="265"/>
      <c r="D18" s="265"/>
      <c r="E18" s="265"/>
      <c r="F18" s="265"/>
      <c r="G18" s="265"/>
      <c r="H18" s="265"/>
      <c r="I18" s="109"/>
      <c r="J18" s="111"/>
      <c r="K18" s="167" t="s">
        <v>31</v>
      </c>
      <c r="L18" s="220">
        <v>350</v>
      </c>
      <c r="M18" s="221">
        <v>317</v>
      </c>
      <c r="N18" s="168">
        <v>0.10410094637223977</v>
      </c>
      <c r="O18" s="169"/>
      <c r="P18" s="169"/>
      <c r="Q18" s="160"/>
      <c r="R18" s="111"/>
      <c r="S18" s="223" t="s">
        <v>26</v>
      </c>
      <c r="T18" s="220">
        <v>729</v>
      </c>
      <c r="U18" s="221">
        <v>631</v>
      </c>
      <c r="V18" s="168">
        <v>0.15530903328050716</v>
      </c>
      <c r="W18" s="169"/>
      <c r="X18" s="169"/>
    </row>
    <row r="19" spans="2:24" ht="12.75" customHeight="1">
      <c r="B19" s="262" t="s">
        <v>41</v>
      </c>
      <c r="C19" s="262"/>
      <c r="D19" s="262"/>
      <c r="E19" s="262"/>
      <c r="F19" s="262"/>
      <c r="G19" s="262"/>
      <c r="H19" s="262"/>
      <c r="I19" s="109"/>
      <c r="J19" s="110"/>
      <c r="K19" s="110" t="s">
        <v>60</v>
      </c>
      <c r="L19" s="162">
        <v>1448</v>
      </c>
      <c r="M19" s="162">
        <v>1298</v>
      </c>
      <c r="N19" s="170">
        <v>0.11556240369799697</v>
      </c>
      <c r="O19" s="171"/>
      <c r="P19" s="171"/>
      <c r="Q19" s="160"/>
      <c r="R19" s="110"/>
      <c r="S19" s="110" t="s">
        <v>60</v>
      </c>
      <c r="T19" s="162">
        <v>4503</v>
      </c>
      <c r="U19" s="162">
        <v>3890</v>
      </c>
      <c r="V19" s="170">
        <v>0.15758354755784065</v>
      </c>
      <c r="W19" s="171"/>
      <c r="X19" s="171"/>
    </row>
    <row r="20" spans="2:24">
      <c r="B20" s="262"/>
      <c r="C20" s="262"/>
      <c r="D20" s="262"/>
      <c r="E20" s="262"/>
      <c r="F20" s="262"/>
      <c r="G20" s="262"/>
      <c r="H20" s="262"/>
      <c r="I20" s="109"/>
      <c r="J20" s="115" t="s">
        <v>78</v>
      </c>
      <c r="K20" s="116"/>
      <c r="L20" s="172">
        <v>3142</v>
      </c>
      <c r="M20" s="172">
        <v>2807</v>
      </c>
      <c r="N20" s="173">
        <v>0.11934449590309937</v>
      </c>
      <c r="O20" s="174">
        <v>0.14169748353928024</v>
      </c>
      <c r="P20" s="174">
        <v>0.14621314720283363</v>
      </c>
      <c r="Q20" s="160"/>
      <c r="R20" s="112" t="s">
        <v>66</v>
      </c>
      <c r="S20" s="117"/>
      <c r="T20" s="172">
        <v>6870</v>
      </c>
      <c r="U20" s="172">
        <v>5982</v>
      </c>
      <c r="V20" s="173">
        <v>0.14844533600802401</v>
      </c>
      <c r="W20" s="174">
        <v>0.30982231442229641</v>
      </c>
      <c r="X20" s="174">
        <v>0.31159495780810503</v>
      </c>
    </row>
    <row r="21" spans="2:24" ht="12.75" customHeight="1">
      <c r="B21" s="118"/>
      <c r="C21" s="118"/>
      <c r="D21" s="109"/>
      <c r="E21" s="109"/>
      <c r="F21" s="109"/>
      <c r="G21" s="109"/>
      <c r="H21" s="118"/>
      <c r="I21" s="119"/>
      <c r="J21" s="110" t="s">
        <v>79</v>
      </c>
      <c r="K21" s="222" t="s">
        <v>25</v>
      </c>
      <c r="L21" s="218">
        <v>937</v>
      </c>
      <c r="M21" s="219">
        <v>748</v>
      </c>
      <c r="N21" s="165">
        <v>0.25267379679144386</v>
      </c>
      <c r="O21" s="166"/>
      <c r="P21" s="166"/>
      <c r="Q21" s="160"/>
      <c r="R21" s="111" t="s">
        <v>96</v>
      </c>
      <c r="S21" s="222" t="s">
        <v>28</v>
      </c>
      <c r="T21" s="218">
        <v>51</v>
      </c>
      <c r="U21" s="219">
        <v>57</v>
      </c>
      <c r="V21" s="165">
        <v>-0.10526315789473684</v>
      </c>
      <c r="W21" s="166"/>
      <c r="X21" s="166"/>
    </row>
    <row r="22" spans="2:24" ht="15">
      <c r="B22" s="118"/>
      <c r="C22" s="118"/>
      <c r="D22" s="109"/>
      <c r="E22" s="109"/>
      <c r="F22" s="109"/>
      <c r="G22" s="109"/>
      <c r="H22" s="118"/>
      <c r="I22" s="109"/>
      <c r="J22" s="111"/>
      <c r="K22" s="223" t="s">
        <v>26</v>
      </c>
      <c r="L22" s="220">
        <v>534</v>
      </c>
      <c r="M22" s="221">
        <v>659</v>
      </c>
      <c r="N22" s="168">
        <v>-0.18968133535660092</v>
      </c>
      <c r="O22" s="169"/>
      <c r="P22" s="169"/>
      <c r="Q22" s="160"/>
      <c r="R22" s="111"/>
      <c r="S22" s="223" t="s">
        <v>30</v>
      </c>
      <c r="T22" s="220">
        <v>44</v>
      </c>
      <c r="U22" s="221">
        <v>36</v>
      </c>
      <c r="V22" s="168">
        <v>0.22222222222222232</v>
      </c>
      <c r="W22" s="169"/>
      <c r="X22" s="169"/>
    </row>
    <row r="23" spans="2:24" ht="15">
      <c r="B23" s="120"/>
      <c r="C23" s="120"/>
      <c r="D23" s="120"/>
      <c r="E23" s="120"/>
      <c r="F23" s="120"/>
      <c r="G23" s="120"/>
      <c r="H23" s="120"/>
      <c r="I23" s="109"/>
      <c r="J23" s="111"/>
      <c r="K23" s="223" t="s">
        <v>28</v>
      </c>
      <c r="L23" s="220">
        <v>380</v>
      </c>
      <c r="M23" s="221">
        <v>400</v>
      </c>
      <c r="N23" s="168">
        <v>-5.0000000000000044E-2</v>
      </c>
      <c r="O23" s="169"/>
      <c r="P23" s="169"/>
      <c r="Q23" s="160"/>
      <c r="R23" s="111"/>
      <c r="S23" s="223" t="s">
        <v>0</v>
      </c>
      <c r="T23" s="220">
        <v>28</v>
      </c>
      <c r="U23" s="221">
        <v>35</v>
      </c>
      <c r="V23" s="168">
        <v>-0.19999999999999996</v>
      </c>
      <c r="W23" s="169"/>
      <c r="X23" s="169"/>
    </row>
    <row r="24" spans="2:24">
      <c r="B24" s="120"/>
      <c r="C24" s="120"/>
      <c r="D24" s="120"/>
      <c r="E24" s="120"/>
      <c r="F24" s="120"/>
      <c r="G24" s="120"/>
      <c r="H24" s="120"/>
      <c r="I24" s="109"/>
      <c r="J24" s="110"/>
      <c r="K24" s="110" t="s">
        <v>60</v>
      </c>
      <c r="L24" s="162">
        <v>796</v>
      </c>
      <c r="M24" s="162">
        <v>652</v>
      </c>
      <c r="N24" s="170">
        <v>0.22085889570552153</v>
      </c>
      <c r="O24" s="171"/>
      <c r="P24" s="171"/>
      <c r="Q24" s="160"/>
      <c r="R24" s="110"/>
      <c r="S24" s="110" t="s">
        <v>60</v>
      </c>
      <c r="T24" s="162">
        <v>3</v>
      </c>
      <c r="U24" s="162">
        <v>19</v>
      </c>
      <c r="V24" s="170">
        <v>-0.84210526315789469</v>
      </c>
      <c r="W24" s="171"/>
      <c r="X24" s="171"/>
    </row>
    <row r="25" spans="2:24">
      <c r="B25" s="120"/>
      <c r="C25" s="120"/>
      <c r="D25" s="120"/>
      <c r="E25" s="120"/>
      <c r="F25" s="120"/>
      <c r="G25" s="120"/>
      <c r="H25" s="120"/>
      <c r="I25" s="109"/>
      <c r="J25" s="121" t="s">
        <v>79</v>
      </c>
      <c r="K25" s="116"/>
      <c r="L25" s="172">
        <v>2647</v>
      </c>
      <c r="M25" s="172">
        <v>2459</v>
      </c>
      <c r="N25" s="173">
        <v>7.6453843025620083E-2</v>
      </c>
      <c r="O25" s="174">
        <v>0.11937404167042483</v>
      </c>
      <c r="P25" s="174">
        <v>0.12808625898531098</v>
      </c>
      <c r="Q25" s="160"/>
      <c r="R25" s="112" t="s">
        <v>97</v>
      </c>
      <c r="S25" s="116"/>
      <c r="T25" s="172">
        <v>126</v>
      </c>
      <c r="U25" s="172">
        <v>147</v>
      </c>
      <c r="V25" s="173">
        <v>-0.1428571428571429</v>
      </c>
      <c r="W25" s="174">
        <v>5.6823306575268335E-3</v>
      </c>
      <c r="X25" s="174">
        <v>7.6570476091259504E-3</v>
      </c>
    </row>
    <row r="26" spans="2:24" ht="15">
      <c r="B26" s="120"/>
      <c r="C26" s="120"/>
      <c r="D26" s="120"/>
      <c r="E26" s="120"/>
      <c r="F26" s="120"/>
      <c r="G26" s="120"/>
      <c r="H26" s="120"/>
      <c r="I26" s="109"/>
      <c r="J26" s="122" t="s">
        <v>147</v>
      </c>
      <c r="K26" s="164" t="s">
        <v>0</v>
      </c>
      <c r="L26" s="218">
        <v>596</v>
      </c>
      <c r="M26" s="219">
        <v>640</v>
      </c>
      <c r="N26" s="165">
        <v>-6.8749999999999978E-2</v>
      </c>
      <c r="O26" s="166"/>
      <c r="P26" s="166"/>
      <c r="Q26" s="160"/>
      <c r="R26" s="122" t="s">
        <v>49</v>
      </c>
      <c r="S26" s="222" t="s">
        <v>25</v>
      </c>
      <c r="T26" s="218">
        <v>225</v>
      </c>
      <c r="U26" s="219">
        <v>109</v>
      </c>
      <c r="V26" s="168">
        <v>1.0642201834862384</v>
      </c>
      <c r="W26" s="166"/>
      <c r="X26" s="166"/>
    </row>
    <row r="27" spans="2:24" ht="15">
      <c r="B27" s="120"/>
      <c r="C27" s="120"/>
      <c r="D27" s="120"/>
      <c r="E27" s="120"/>
      <c r="F27" s="120"/>
      <c r="G27" s="120"/>
      <c r="H27" s="120"/>
      <c r="I27" s="109"/>
      <c r="J27" s="111"/>
      <c r="K27" s="167" t="s">
        <v>25</v>
      </c>
      <c r="L27" s="220">
        <v>388</v>
      </c>
      <c r="M27" s="221">
        <v>389</v>
      </c>
      <c r="N27" s="168">
        <v>-2.5706940874036244E-3</v>
      </c>
      <c r="O27" s="169"/>
      <c r="P27" s="169"/>
      <c r="Q27" s="160"/>
      <c r="R27" s="111"/>
      <c r="S27" s="223" t="s">
        <v>26</v>
      </c>
      <c r="T27" s="220">
        <v>176</v>
      </c>
      <c r="U27" s="221">
        <v>177</v>
      </c>
      <c r="V27" s="168">
        <v>-5.6497175141242417E-3</v>
      </c>
      <c r="W27" s="169"/>
      <c r="X27" s="169"/>
    </row>
    <row r="28" spans="2:24" ht="15">
      <c r="B28" s="120"/>
      <c r="C28" s="120"/>
      <c r="D28" s="120"/>
      <c r="E28" s="120"/>
      <c r="F28" s="120"/>
      <c r="G28" s="120"/>
      <c r="H28" s="120"/>
      <c r="I28" s="109"/>
      <c r="J28" s="111"/>
      <c r="K28" s="167" t="s">
        <v>101</v>
      </c>
      <c r="L28" s="220">
        <v>308</v>
      </c>
      <c r="M28" s="221">
        <v>286</v>
      </c>
      <c r="N28" s="168">
        <v>7.6923076923076872E-2</v>
      </c>
      <c r="O28" s="169"/>
      <c r="P28" s="169"/>
      <c r="Q28" s="160"/>
      <c r="R28" s="111"/>
      <c r="S28" s="223" t="s">
        <v>140</v>
      </c>
      <c r="T28" s="220">
        <v>114</v>
      </c>
      <c r="U28" s="221">
        <v>82</v>
      </c>
      <c r="V28" s="168">
        <v>0.39024390243902429</v>
      </c>
      <c r="W28" s="169"/>
      <c r="X28" s="169"/>
    </row>
    <row r="29" spans="2:24" ht="12.75" customHeight="1">
      <c r="B29" s="120"/>
      <c r="C29" s="120"/>
      <c r="D29" s="120"/>
      <c r="E29" s="120"/>
      <c r="F29" s="120"/>
      <c r="G29" s="120"/>
      <c r="H29" s="120"/>
      <c r="I29" s="123"/>
      <c r="J29" s="110"/>
      <c r="K29" s="110" t="s">
        <v>60</v>
      </c>
      <c r="L29" s="162">
        <v>920</v>
      </c>
      <c r="M29" s="162">
        <v>781</v>
      </c>
      <c r="N29" s="170">
        <v>0.17797695262484003</v>
      </c>
      <c r="O29" s="171"/>
      <c r="P29" s="171"/>
      <c r="Q29" s="160"/>
      <c r="R29" s="110"/>
      <c r="S29" s="110" t="s">
        <v>60</v>
      </c>
      <c r="T29" s="162">
        <v>214</v>
      </c>
      <c r="U29" s="162">
        <v>221</v>
      </c>
      <c r="V29" s="170">
        <v>-3.1674208144796379E-2</v>
      </c>
      <c r="W29" s="171"/>
      <c r="X29" s="171"/>
    </row>
    <row r="30" spans="2:24">
      <c r="B30" s="120"/>
      <c r="C30" s="120"/>
      <c r="D30" s="120"/>
      <c r="E30" s="120"/>
      <c r="F30" s="120"/>
      <c r="G30" s="120"/>
      <c r="H30" s="120"/>
      <c r="I30" s="109"/>
      <c r="J30" s="112" t="s">
        <v>147</v>
      </c>
      <c r="K30" s="124"/>
      <c r="L30" s="172">
        <v>2212</v>
      </c>
      <c r="M30" s="172">
        <v>2096</v>
      </c>
      <c r="N30" s="173">
        <v>5.5343511450381744E-2</v>
      </c>
      <c r="O30" s="174">
        <v>9.9756471543248848E-2</v>
      </c>
      <c r="P30" s="174">
        <v>0.10917803937910199</v>
      </c>
      <c r="R30" s="112" t="s">
        <v>67</v>
      </c>
      <c r="S30" s="113"/>
      <c r="T30" s="172">
        <v>729</v>
      </c>
      <c r="U30" s="172">
        <v>589</v>
      </c>
      <c r="V30" s="173">
        <v>0.23769100169779289</v>
      </c>
      <c r="W30" s="174">
        <v>3.2876341661405246E-2</v>
      </c>
      <c r="X30" s="174">
        <v>3.0680279195749557E-2</v>
      </c>
    </row>
    <row r="31" spans="2:24" ht="15">
      <c r="B31" s="120"/>
      <c r="C31" s="120"/>
      <c r="D31" s="120"/>
      <c r="E31" s="120"/>
      <c r="F31" s="120"/>
      <c r="G31" s="120"/>
      <c r="H31" s="120"/>
      <c r="I31" s="109"/>
      <c r="J31" s="122" t="s">
        <v>146</v>
      </c>
      <c r="K31" s="164" t="s">
        <v>0</v>
      </c>
      <c r="L31" s="218">
        <v>1325</v>
      </c>
      <c r="M31" s="219">
        <v>1279</v>
      </c>
      <c r="N31" s="165">
        <v>3.5965598123534059E-2</v>
      </c>
      <c r="O31" s="166"/>
      <c r="P31" s="166"/>
      <c r="R31" s="110" t="s">
        <v>50</v>
      </c>
      <c r="S31" s="222" t="s">
        <v>0</v>
      </c>
      <c r="T31" s="218">
        <v>380</v>
      </c>
      <c r="U31" s="219">
        <v>286</v>
      </c>
      <c r="V31" s="165">
        <v>0.32867132867132876</v>
      </c>
      <c r="W31" s="166"/>
      <c r="X31" s="166"/>
    </row>
    <row r="32" spans="2:24" ht="15">
      <c r="B32" s="120"/>
      <c r="C32" s="120"/>
      <c r="D32" s="120"/>
      <c r="E32" s="120"/>
      <c r="F32" s="120"/>
      <c r="G32" s="120"/>
      <c r="H32" s="120"/>
      <c r="I32" s="109"/>
      <c r="J32" s="111"/>
      <c r="K32" s="167" t="s">
        <v>26</v>
      </c>
      <c r="L32" s="220">
        <v>663</v>
      </c>
      <c r="M32" s="221">
        <v>546</v>
      </c>
      <c r="N32" s="168">
        <v>0.21428571428571419</v>
      </c>
      <c r="O32" s="169"/>
      <c r="P32" s="169"/>
      <c r="R32" s="111"/>
      <c r="S32" s="223" t="s">
        <v>25</v>
      </c>
      <c r="T32" s="220">
        <v>336</v>
      </c>
      <c r="U32" s="221">
        <v>349</v>
      </c>
      <c r="V32" s="168">
        <v>-3.7249283667621813E-2</v>
      </c>
      <c r="W32" s="169"/>
      <c r="X32" s="169"/>
    </row>
    <row r="33" spans="2:24" ht="15">
      <c r="B33" s="120"/>
      <c r="C33" s="120"/>
      <c r="D33" s="120"/>
      <c r="E33" s="120"/>
      <c r="F33" s="120"/>
      <c r="G33" s="120"/>
      <c r="H33" s="120"/>
      <c r="I33" s="109"/>
      <c r="J33" s="111"/>
      <c r="K33" s="167" t="s">
        <v>149</v>
      </c>
      <c r="L33" s="220">
        <v>517</v>
      </c>
      <c r="M33" s="221">
        <v>463</v>
      </c>
      <c r="N33" s="168">
        <v>0.11663066954643631</v>
      </c>
      <c r="O33" s="169"/>
      <c r="P33" s="169"/>
      <c r="R33" s="111"/>
      <c r="S33" s="223" t="s">
        <v>26</v>
      </c>
      <c r="T33" s="220">
        <v>208</v>
      </c>
      <c r="U33" s="221">
        <v>44</v>
      </c>
      <c r="V33" s="168">
        <v>3.7272727272727275</v>
      </c>
      <c r="W33" s="169"/>
      <c r="X33" s="169"/>
    </row>
    <row r="34" spans="2:24">
      <c r="B34" s="120"/>
      <c r="C34" s="120"/>
      <c r="D34" s="120"/>
      <c r="E34" s="120"/>
      <c r="F34" s="120"/>
      <c r="G34" s="120"/>
      <c r="H34" s="120"/>
      <c r="I34" s="109"/>
      <c r="J34" s="110"/>
      <c r="K34" s="110" t="s">
        <v>60</v>
      </c>
      <c r="L34" s="162">
        <v>1151</v>
      </c>
      <c r="M34" s="162">
        <v>1125</v>
      </c>
      <c r="N34" s="170">
        <v>2.3111111111111082E-2</v>
      </c>
      <c r="O34" s="171"/>
      <c r="P34" s="171"/>
      <c r="R34" s="110"/>
      <c r="S34" s="110" t="s">
        <v>60</v>
      </c>
      <c r="T34" s="162">
        <v>699</v>
      </c>
      <c r="U34" s="162">
        <v>453</v>
      </c>
      <c r="V34" s="170">
        <v>0.54304635761589415</v>
      </c>
      <c r="W34" s="171"/>
      <c r="X34" s="171"/>
    </row>
    <row r="35" spans="2:24">
      <c r="B35" s="120"/>
      <c r="C35" s="120"/>
      <c r="D35" s="120"/>
      <c r="E35" s="120"/>
      <c r="F35" s="120"/>
      <c r="G35" s="120"/>
      <c r="H35" s="120"/>
      <c r="I35" s="109"/>
      <c r="J35" s="112" t="s">
        <v>148</v>
      </c>
      <c r="K35" s="124"/>
      <c r="L35" s="172">
        <v>3656</v>
      </c>
      <c r="M35" s="172">
        <v>3413</v>
      </c>
      <c r="N35" s="173">
        <v>7.1198359214767137E-2</v>
      </c>
      <c r="O35" s="174">
        <v>0.1648777847930008</v>
      </c>
      <c r="P35" s="174">
        <v>0.17777893530576103</v>
      </c>
      <c r="R35" s="112" t="s">
        <v>68</v>
      </c>
      <c r="S35" s="113"/>
      <c r="T35" s="172">
        <v>1623</v>
      </c>
      <c r="U35" s="172">
        <v>1132</v>
      </c>
      <c r="V35" s="173">
        <v>0.43374558303886923</v>
      </c>
      <c r="W35" s="174">
        <v>7.319383061242897E-2</v>
      </c>
      <c r="X35" s="174">
        <v>5.8964475466194398E-2</v>
      </c>
    </row>
    <row r="36" spans="2:24" ht="15">
      <c r="B36" s="120"/>
      <c r="C36" s="120"/>
      <c r="D36" s="120"/>
      <c r="E36" s="120"/>
      <c r="F36" s="120"/>
      <c r="G36" s="120"/>
      <c r="H36" s="120"/>
      <c r="I36" s="109"/>
      <c r="J36" s="122" t="s">
        <v>75</v>
      </c>
      <c r="K36" s="164" t="s">
        <v>152</v>
      </c>
      <c r="L36" s="218">
        <v>109</v>
      </c>
      <c r="M36" s="219">
        <v>39</v>
      </c>
      <c r="N36" s="165">
        <v>1.7948717948717947</v>
      </c>
      <c r="O36" s="166"/>
      <c r="P36" s="166"/>
      <c r="R36" s="110" t="s">
        <v>51</v>
      </c>
      <c r="S36" s="222" t="s">
        <v>0</v>
      </c>
      <c r="T36" s="218">
        <v>1188</v>
      </c>
      <c r="U36" s="219">
        <v>1211</v>
      </c>
      <c r="V36" s="165">
        <v>-1.8992568125516085E-2</v>
      </c>
      <c r="W36" s="166"/>
      <c r="X36" s="166"/>
    </row>
    <row r="37" spans="2:24" ht="12.75" customHeight="1">
      <c r="B37" s="120"/>
      <c r="C37" s="120"/>
      <c r="D37" s="120"/>
      <c r="E37" s="120"/>
      <c r="F37" s="120"/>
      <c r="G37" s="120"/>
      <c r="H37" s="120"/>
      <c r="I37" s="109"/>
      <c r="J37" s="111"/>
      <c r="K37" s="167" t="s">
        <v>150</v>
      </c>
      <c r="L37" s="220">
        <v>68</v>
      </c>
      <c r="M37" s="221">
        <v>43</v>
      </c>
      <c r="N37" s="168">
        <v>0.58139534883720922</v>
      </c>
      <c r="O37" s="169"/>
      <c r="P37" s="169"/>
      <c r="R37" s="111"/>
      <c r="S37" s="223" t="s">
        <v>26</v>
      </c>
      <c r="T37" s="220">
        <v>576</v>
      </c>
      <c r="U37" s="221">
        <v>740</v>
      </c>
      <c r="V37" s="168">
        <v>-0.22162162162162158</v>
      </c>
      <c r="W37" s="169"/>
      <c r="X37" s="169"/>
    </row>
    <row r="38" spans="2:24" ht="12.75" customHeight="1">
      <c r="B38" s="120"/>
      <c r="C38" s="120"/>
      <c r="D38" s="120"/>
      <c r="E38" s="120"/>
      <c r="F38" s="120"/>
      <c r="G38" s="120"/>
      <c r="H38" s="120"/>
      <c r="I38" s="109"/>
      <c r="J38" s="111"/>
      <c r="K38" s="167" t="s">
        <v>98</v>
      </c>
      <c r="L38" s="220">
        <v>67</v>
      </c>
      <c r="M38" s="221">
        <v>12</v>
      </c>
      <c r="N38" s="168">
        <v>4.583333333333333</v>
      </c>
      <c r="O38" s="169"/>
      <c r="P38" s="169"/>
      <c r="R38" s="111"/>
      <c r="S38" s="223" t="s">
        <v>25</v>
      </c>
      <c r="T38" s="220">
        <v>395</v>
      </c>
      <c r="U38" s="221">
        <v>305</v>
      </c>
      <c r="V38" s="168">
        <v>0.29508196721311486</v>
      </c>
      <c r="W38" s="169"/>
      <c r="X38" s="169"/>
    </row>
    <row r="39" spans="2:24" ht="12.75" customHeight="1">
      <c r="B39" s="120"/>
      <c r="C39" s="120"/>
      <c r="D39" s="120"/>
      <c r="E39" s="120"/>
      <c r="F39" s="120"/>
      <c r="G39" s="120"/>
      <c r="H39" s="120"/>
      <c r="I39" s="109"/>
      <c r="J39" s="110"/>
      <c r="K39" s="110" t="s">
        <v>60</v>
      </c>
      <c r="L39" s="162">
        <v>333</v>
      </c>
      <c r="M39" s="162">
        <v>147</v>
      </c>
      <c r="N39" s="170">
        <v>1.2653061224489797</v>
      </c>
      <c r="O39" s="171"/>
      <c r="P39" s="171"/>
      <c r="R39" s="110"/>
      <c r="S39" s="110" t="s">
        <v>60</v>
      </c>
      <c r="T39" s="162">
        <v>2120</v>
      </c>
      <c r="U39" s="162">
        <v>2041</v>
      </c>
      <c r="V39" s="170">
        <v>3.870651641352274E-2</v>
      </c>
      <c r="W39" s="171"/>
      <c r="X39" s="171"/>
    </row>
    <row r="40" spans="2:24" ht="12.75" customHeight="1">
      <c r="B40" s="120"/>
      <c r="C40" s="120"/>
      <c r="D40" s="120"/>
      <c r="E40" s="120"/>
      <c r="F40" s="120"/>
      <c r="G40" s="120"/>
      <c r="H40" s="120"/>
      <c r="I40" s="109"/>
      <c r="J40" s="112" t="s">
        <v>75</v>
      </c>
      <c r="K40" s="125"/>
      <c r="L40" s="172">
        <v>577</v>
      </c>
      <c r="M40" s="172">
        <v>241</v>
      </c>
      <c r="N40" s="173">
        <v>1.3941908713692945</v>
      </c>
      <c r="O40" s="174">
        <v>2.6021466582483992E-2</v>
      </c>
      <c r="P40" s="174">
        <v>1.2553390978226898E-2</v>
      </c>
      <c r="R40" s="112" t="s">
        <v>69</v>
      </c>
      <c r="S40" s="116"/>
      <c r="T40" s="172">
        <v>4279</v>
      </c>
      <c r="U40" s="172">
        <v>4297</v>
      </c>
      <c r="V40" s="173">
        <v>-4.188969048173119E-3</v>
      </c>
      <c r="W40" s="174">
        <v>0.19297375304410572</v>
      </c>
      <c r="X40" s="174">
        <v>0.22382539847900823</v>
      </c>
    </row>
    <row r="41" spans="2:24" ht="15">
      <c r="B41" s="120"/>
      <c r="C41" s="120"/>
      <c r="D41" s="120"/>
      <c r="E41" s="120"/>
      <c r="F41" s="120"/>
      <c r="G41" s="120"/>
      <c r="H41" s="120"/>
      <c r="I41" s="109"/>
      <c r="J41" s="112" t="s">
        <v>151</v>
      </c>
      <c r="K41" s="125"/>
      <c r="L41" s="172">
        <v>0</v>
      </c>
      <c r="M41" s="172">
        <v>0</v>
      </c>
      <c r="N41" s="173" t="s">
        <v>155</v>
      </c>
      <c r="O41" s="174">
        <v>0</v>
      </c>
      <c r="P41" s="174">
        <v>0</v>
      </c>
      <c r="R41" s="122" t="s">
        <v>52</v>
      </c>
      <c r="S41" s="222" t="s">
        <v>31</v>
      </c>
      <c r="T41" s="218">
        <v>352</v>
      </c>
      <c r="U41" s="219">
        <v>281</v>
      </c>
      <c r="V41" s="165">
        <v>0.25266903914590744</v>
      </c>
      <c r="W41" s="166"/>
      <c r="X41" s="166"/>
    </row>
    <row r="42" spans="2:24" ht="15">
      <c r="B42" s="120"/>
      <c r="C42" s="120"/>
      <c r="D42" s="120"/>
      <c r="E42" s="120"/>
      <c r="F42" s="120"/>
      <c r="G42" s="120"/>
      <c r="H42" s="120"/>
      <c r="I42" s="109"/>
      <c r="J42" s="260" t="s">
        <v>61</v>
      </c>
      <c r="K42" s="261"/>
      <c r="L42" s="156">
        <v>22174</v>
      </c>
      <c r="M42" s="156">
        <v>19198</v>
      </c>
      <c r="N42" s="175">
        <v>0.15501614751536619</v>
      </c>
      <c r="O42" s="176">
        <v>0.83512221520699925</v>
      </c>
      <c r="P42" s="176">
        <v>0.82222106469423906</v>
      </c>
      <c r="R42" s="111"/>
      <c r="S42" s="223" t="s">
        <v>26</v>
      </c>
      <c r="T42" s="220">
        <v>296</v>
      </c>
      <c r="U42" s="221">
        <v>204</v>
      </c>
      <c r="V42" s="168">
        <v>0.4509803921568627</v>
      </c>
      <c r="W42" s="169"/>
      <c r="X42" s="169"/>
    </row>
    <row r="43" spans="2:24" ht="15">
      <c r="B43" s="120"/>
      <c r="C43" s="120"/>
      <c r="D43" s="120"/>
      <c r="E43" s="120"/>
      <c r="F43" s="120"/>
      <c r="G43" s="120"/>
      <c r="H43" s="120"/>
      <c r="I43" s="109"/>
      <c r="J43" s="109"/>
      <c r="K43" s="109"/>
      <c r="L43" s="109"/>
      <c r="R43" s="111"/>
      <c r="S43" s="223" t="s">
        <v>71</v>
      </c>
      <c r="T43" s="220">
        <v>202</v>
      </c>
      <c r="U43" s="221">
        <v>230</v>
      </c>
      <c r="V43" s="168">
        <v>-0.12173913043478257</v>
      </c>
      <c r="W43" s="169"/>
      <c r="X43" s="169"/>
    </row>
    <row r="44" spans="2:24">
      <c r="B44" s="120"/>
      <c r="C44" s="120"/>
      <c r="D44" s="120"/>
      <c r="E44" s="120"/>
      <c r="F44" s="120"/>
      <c r="G44" s="120"/>
      <c r="H44" s="120"/>
      <c r="I44" s="109"/>
      <c r="J44" s="109"/>
      <c r="K44" s="109"/>
      <c r="L44" s="109"/>
      <c r="R44" s="110"/>
      <c r="S44" s="110" t="s">
        <v>60</v>
      </c>
      <c r="T44" s="162">
        <v>325</v>
      </c>
      <c r="U44" s="162">
        <v>316</v>
      </c>
      <c r="V44" s="170">
        <v>2.8481012658227778E-2</v>
      </c>
      <c r="W44" s="171"/>
      <c r="X44" s="171"/>
    </row>
    <row r="45" spans="2:24">
      <c r="B45" s="120"/>
      <c r="C45" s="120"/>
      <c r="D45" s="120"/>
      <c r="E45" s="120"/>
      <c r="F45" s="120"/>
      <c r="G45" s="120"/>
      <c r="H45" s="120"/>
      <c r="I45" s="109"/>
      <c r="J45" s="109"/>
      <c r="K45" s="109"/>
      <c r="L45" s="109"/>
      <c r="R45" s="112" t="s">
        <v>70</v>
      </c>
      <c r="S45" s="116"/>
      <c r="T45" s="172">
        <v>1175</v>
      </c>
      <c r="U45" s="172">
        <v>1031</v>
      </c>
      <c r="V45" s="114">
        <v>0.13967022308438404</v>
      </c>
      <c r="W45" s="127">
        <v>5.2989988274555783E-2</v>
      </c>
      <c r="X45" s="127">
        <v>5.3703510782373162E-2</v>
      </c>
    </row>
    <row r="46" spans="2:24">
      <c r="B46" s="120"/>
      <c r="C46" s="120"/>
      <c r="D46" s="120"/>
      <c r="E46" s="120"/>
      <c r="F46" s="120"/>
      <c r="G46" s="120"/>
      <c r="H46" s="120"/>
      <c r="I46" s="109"/>
      <c r="J46" s="109"/>
      <c r="K46" s="109"/>
      <c r="L46" s="109"/>
      <c r="R46" s="112" t="s">
        <v>142</v>
      </c>
      <c r="S46" s="125"/>
      <c r="T46" s="172">
        <v>124</v>
      </c>
      <c r="U46" s="172">
        <v>133</v>
      </c>
      <c r="V46" s="114">
        <v>-6.7669172932330879E-2</v>
      </c>
      <c r="W46" s="127">
        <v>5.5921349328041849E-3</v>
      </c>
      <c r="X46" s="127">
        <v>6.9278049796853841E-3</v>
      </c>
    </row>
    <row r="47" spans="2:24">
      <c r="B47" s="120"/>
      <c r="C47" s="120"/>
      <c r="D47" s="120"/>
      <c r="E47" s="120"/>
      <c r="F47" s="120"/>
      <c r="G47" s="120"/>
      <c r="H47" s="120"/>
      <c r="I47" s="109"/>
      <c r="J47" s="109"/>
      <c r="K47" s="109"/>
      <c r="L47" s="109"/>
      <c r="R47" s="260" t="s">
        <v>61</v>
      </c>
      <c r="S47" s="261"/>
      <c r="T47" s="172">
        <v>22174</v>
      </c>
      <c r="U47" s="172">
        <v>19198</v>
      </c>
      <c r="V47" s="114">
        <v>0.15501614751536619</v>
      </c>
      <c r="W47" s="149">
        <v>1.0000000000000002</v>
      </c>
      <c r="X47" s="149">
        <v>1.0000000000000002</v>
      </c>
    </row>
    <row r="48" spans="2:24">
      <c r="B48" s="120"/>
      <c r="C48" s="120"/>
      <c r="D48" s="120"/>
      <c r="E48" s="120"/>
      <c r="F48" s="120"/>
      <c r="G48" s="120"/>
      <c r="H48" s="120"/>
      <c r="I48" s="109"/>
      <c r="J48" s="109"/>
      <c r="K48" s="109"/>
      <c r="L48" s="109"/>
    </row>
    <row r="49" spans="2:24">
      <c r="B49" s="120"/>
      <c r="C49" s="120"/>
      <c r="D49" s="120"/>
      <c r="E49" s="120"/>
      <c r="F49" s="120"/>
      <c r="G49" s="120"/>
      <c r="H49" s="120"/>
      <c r="I49" s="109"/>
      <c r="J49" s="109"/>
      <c r="K49" s="109"/>
      <c r="L49" s="109"/>
    </row>
    <row r="50" spans="2:24">
      <c r="B50" s="120"/>
      <c r="C50" s="120"/>
      <c r="D50" s="120"/>
      <c r="E50" s="120"/>
      <c r="F50" s="120"/>
      <c r="G50" s="120"/>
      <c r="H50" s="120"/>
      <c r="I50" s="109"/>
      <c r="J50" s="109"/>
      <c r="K50" s="109"/>
      <c r="L50" s="109"/>
    </row>
    <row r="51" spans="2:24">
      <c r="B51" s="120"/>
      <c r="C51" s="120"/>
      <c r="D51" s="120"/>
      <c r="E51" s="120"/>
      <c r="F51" s="120"/>
      <c r="G51" s="120"/>
      <c r="H51" s="120"/>
      <c r="I51" s="109"/>
      <c r="J51" s="109"/>
      <c r="K51" s="109"/>
      <c r="L51" s="109"/>
    </row>
    <row r="52" spans="2:24">
      <c r="B52" s="120"/>
      <c r="C52" s="120"/>
      <c r="D52" s="120"/>
      <c r="E52" s="120"/>
      <c r="F52" s="120"/>
      <c r="G52" s="120"/>
      <c r="H52" s="120"/>
      <c r="I52" s="109"/>
      <c r="J52" s="109"/>
      <c r="K52" s="109"/>
      <c r="L52" s="109"/>
    </row>
    <row r="53" spans="2:24">
      <c r="B53" s="120"/>
      <c r="C53" s="120"/>
      <c r="D53" s="120"/>
      <c r="E53" s="120"/>
      <c r="F53" s="120"/>
      <c r="G53" s="120"/>
      <c r="H53" s="120"/>
      <c r="I53" s="109"/>
      <c r="J53" s="109"/>
      <c r="K53" s="109"/>
      <c r="L53" s="109"/>
    </row>
    <row r="54" spans="2:24">
      <c r="B54" s="120"/>
      <c r="C54" s="120"/>
      <c r="D54" s="120"/>
      <c r="E54" s="120"/>
      <c r="F54" s="120"/>
      <c r="G54" s="120"/>
      <c r="H54" s="120"/>
      <c r="I54" s="109"/>
      <c r="J54" s="109"/>
      <c r="K54" s="109"/>
      <c r="L54" s="109"/>
    </row>
    <row r="55" spans="2:24">
      <c r="B55" s="120"/>
      <c r="C55" s="120"/>
      <c r="D55" s="120"/>
      <c r="E55" s="120"/>
      <c r="F55" s="120"/>
      <c r="G55" s="120"/>
      <c r="H55" s="120"/>
      <c r="I55" s="109"/>
      <c r="J55" s="109"/>
      <c r="K55" s="109"/>
      <c r="L55" s="109"/>
    </row>
    <row r="56" spans="2:24">
      <c r="B56" s="120"/>
      <c r="C56" s="120"/>
      <c r="D56" s="120"/>
      <c r="E56" s="120"/>
      <c r="F56" s="120"/>
      <c r="G56" s="120"/>
      <c r="H56" s="120"/>
      <c r="I56" s="109"/>
      <c r="J56" s="109"/>
      <c r="K56" s="109"/>
      <c r="L56" s="109"/>
    </row>
    <row r="57" spans="2:24">
      <c r="B57" s="120"/>
      <c r="C57" s="120"/>
      <c r="D57" s="120"/>
      <c r="E57" s="120"/>
      <c r="F57" s="120"/>
      <c r="G57" s="120"/>
      <c r="H57" s="120"/>
      <c r="I57" s="109"/>
      <c r="J57" s="109"/>
      <c r="K57" s="109"/>
      <c r="L57" s="109"/>
    </row>
    <row r="58" spans="2:24">
      <c r="B58" s="120"/>
      <c r="C58" s="120"/>
      <c r="D58" s="120"/>
      <c r="E58" s="120"/>
      <c r="F58" s="120"/>
      <c r="G58" s="120"/>
      <c r="H58" s="120"/>
      <c r="I58" s="109"/>
      <c r="J58" s="109"/>
      <c r="K58" s="109"/>
      <c r="L58" s="109"/>
      <c r="R58" s="119"/>
      <c r="S58" s="119"/>
      <c r="T58" s="119"/>
      <c r="U58" s="119"/>
      <c r="V58" s="119"/>
      <c r="W58" s="119"/>
      <c r="X58" s="119"/>
    </row>
    <row r="59" spans="2:24">
      <c r="B59" s="120"/>
      <c r="C59" s="120"/>
      <c r="D59" s="120"/>
      <c r="E59" s="120"/>
      <c r="F59" s="120"/>
      <c r="G59" s="120"/>
      <c r="H59" s="120"/>
      <c r="I59" s="109"/>
      <c r="J59" s="109"/>
      <c r="K59" s="109"/>
      <c r="L59" s="109"/>
      <c r="R59" s="119"/>
      <c r="S59" s="119"/>
      <c r="T59" s="119"/>
      <c r="U59" s="119"/>
      <c r="V59" s="119"/>
      <c r="W59" s="119"/>
      <c r="X59" s="119"/>
    </row>
    <row r="60" spans="2:24">
      <c r="B60" s="120"/>
      <c r="C60" s="120"/>
      <c r="D60" s="120"/>
      <c r="E60" s="120"/>
      <c r="F60" s="120"/>
      <c r="G60" s="120"/>
      <c r="H60" s="120"/>
      <c r="I60" s="109"/>
      <c r="J60" s="109"/>
      <c r="K60" s="109"/>
      <c r="L60" s="109"/>
      <c r="R60" s="119"/>
      <c r="S60" s="119"/>
      <c r="T60" s="119"/>
      <c r="U60" s="119"/>
      <c r="V60" s="119"/>
      <c r="W60" s="119"/>
      <c r="X60" s="119"/>
    </row>
    <row r="61" spans="2:24" s="119" customFormat="1">
      <c r="B61" s="120"/>
      <c r="C61" s="120"/>
      <c r="D61" s="120"/>
      <c r="E61" s="120"/>
      <c r="F61" s="120"/>
      <c r="G61" s="120"/>
      <c r="H61" s="120"/>
      <c r="J61" s="109"/>
      <c r="K61" s="109"/>
      <c r="L61" s="109"/>
      <c r="M61" s="102"/>
      <c r="N61" s="102"/>
      <c r="O61" s="102"/>
      <c r="P61" s="102"/>
      <c r="Q61" s="102"/>
    </row>
    <row r="62" spans="2:24" s="119" customFormat="1" ht="12.75" customHeight="1">
      <c r="B62" s="120"/>
      <c r="C62" s="120"/>
      <c r="D62" s="120"/>
      <c r="E62" s="120"/>
      <c r="F62" s="120"/>
      <c r="G62" s="120"/>
      <c r="H62" s="120"/>
      <c r="J62" s="109"/>
      <c r="K62" s="109"/>
      <c r="L62" s="109"/>
      <c r="M62" s="102"/>
      <c r="N62" s="102"/>
      <c r="O62" s="102"/>
      <c r="P62" s="102"/>
    </row>
    <row r="63" spans="2:24" s="119" customFormat="1">
      <c r="B63" s="120"/>
      <c r="C63" s="120"/>
      <c r="D63" s="120"/>
      <c r="E63" s="120"/>
      <c r="F63" s="120"/>
      <c r="G63" s="120"/>
      <c r="H63" s="120"/>
    </row>
    <row r="64" spans="2:24" s="119" customFormat="1">
      <c r="B64" s="120"/>
      <c r="C64" s="120"/>
      <c r="D64" s="120"/>
      <c r="E64" s="120"/>
      <c r="F64" s="120"/>
      <c r="G64" s="120"/>
      <c r="H64" s="120"/>
    </row>
    <row r="65" spans="2:24" s="119" customFormat="1">
      <c r="B65" s="120"/>
      <c r="C65" s="120"/>
      <c r="D65" s="120"/>
      <c r="E65" s="120"/>
      <c r="F65" s="120"/>
      <c r="G65" s="120"/>
      <c r="H65" s="120"/>
    </row>
    <row r="66" spans="2:24" s="119" customFormat="1">
      <c r="B66" s="120"/>
      <c r="C66" s="120"/>
      <c r="D66" s="120"/>
      <c r="E66" s="120"/>
      <c r="F66" s="120"/>
      <c r="G66" s="120"/>
      <c r="H66" s="120"/>
    </row>
    <row r="67" spans="2:24" s="119" customFormat="1">
      <c r="B67" s="120"/>
      <c r="C67" s="120"/>
      <c r="D67" s="120"/>
      <c r="E67" s="120"/>
      <c r="F67" s="120"/>
      <c r="G67" s="120"/>
      <c r="H67" s="120"/>
    </row>
    <row r="68" spans="2:24" s="119" customFormat="1">
      <c r="B68" s="120"/>
      <c r="C68" s="120"/>
      <c r="D68" s="120"/>
      <c r="E68" s="120"/>
      <c r="F68" s="120"/>
      <c r="G68" s="120"/>
      <c r="H68" s="120"/>
      <c r="R68" s="102"/>
      <c r="S68" s="102"/>
      <c r="T68" s="102"/>
      <c r="U68" s="102"/>
      <c r="V68" s="102"/>
      <c r="W68" s="102"/>
      <c r="X68" s="102"/>
    </row>
    <row r="69" spans="2:24" s="119" customFormat="1">
      <c r="B69" s="120"/>
      <c r="C69" s="120"/>
      <c r="D69" s="120"/>
      <c r="E69" s="120"/>
      <c r="F69" s="120"/>
      <c r="G69" s="120"/>
      <c r="H69" s="120"/>
      <c r="R69" s="102"/>
      <c r="S69" s="102"/>
      <c r="T69" s="102"/>
      <c r="U69" s="102"/>
      <c r="V69" s="102"/>
      <c r="W69" s="102"/>
      <c r="X69" s="102"/>
    </row>
    <row r="70" spans="2:24" s="119" customFormat="1">
      <c r="B70" s="120"/>
      <c r="C70" s="120"/>
      <c r="D70" s="120"/>
      <c r="E70" s="120"/>
      <c r="F70" s="120"/>
      <c r="G70" s="120"/>
      <c r="H70" s="120"/>
      <c r="R70" s="102"/>
      <c r="S70" s="102"/>
      <c r="T70" s="102"/>
      <c r="U70" s="102"/>
      <c r="V70" s="102"/>
      <c r="W70" s="102"/>
      <c r="X70" s="102"/>
    </row>
    <row r="71" spans="2:24">
      <c r="B71" s="120"/>
      <c r="C71" s="120"/>
      <c r="D71" s="120"/>
      <c r="E71" s="120"/>
      <c r="F71" s="120"/>
      <c r="G71" s="120"/>
      <c r="H71" s="120"/>
      <c r="I71" s="109"/>
      <c r="J71" s="119"/>
      <c r="K71" s="119"/>
      <c r="L71" s="119"/>
      <c r="M71" s="119"/>
      <c r="N71" s="119"/>
      <c r="O71" s="119"/>
      <c r="P71" s="119"/>
      <c r="Q71" s="119"/>
    </row>
    <row r="72" spans="2:24">
      <c r="B72" s="120"/>
      <c r="C72" s="120"/>
      <c r="D72" s="120"/>
      <c r="E72" s="120"/>
      <c r="F72" s="120"/>
      <c r="G72" s="120"/>
      <c r="H72" s="120"/>
      <c r="I72" s="109"/>
      <c r="J72" s="119"/>
      <c r="K72" s="119"/>
      <c r="L72" s="119"/>
      <c r="M72" s="119"/>
      <c r="N72" s="119"/>
      <c r="O72" s="119"/>
      <c r="P72" s="119"/>
    </row>
    <row r="73" spans="2:24">
      <c r="B73" s="120"/>
      <c r="C73" s="120"/>
      <c r="D73" s="120"/>
      <c r="E73" s="120"/>
      <c r="F73" s="120"/>
      <c r="G73" s="120"/>
      <c r="H73" s="120"/>
      <c r="I73" s="109"/>
      <c r="J73" s="109"/>
      <c r="K73" s="109"/>
      <c r="L73" s="109"/>
    </row>
    <row r="74" spans="2:24">
      <c r="B74" s="120"/>
      <c r="C74" s="120"/>
      <c r="D74" s="120"/>
      <c r="E74" s="120"/>
      <c r="F74" s="120"/>
      <c r="G74" s="120"/>
      <c r="H74" s="120"/>
      <c r="I74" s="109"/>
      <c r="J74" s="109"/>
      <c r="K74" s="109"/>
      <c r="L74" s="109"/>
    </row>
    <row r="75" spans="2:24">
      <c r="B75" s="120"/>
      <c r="C75" s="120"/>
      <c r="D75" s="120"/>
      <c r="E75" s="120"/>
      <c r="F75" s="120"/>
      <c r="G75" s="120"/>
      <c r="H75" s="120"/>
      <c r="I75" s="109"/>
      <c r="J75" s="109"/>
      <c r="K75" s="109"/>
      <c r="L75" s="109"/>
    </row>
    <row r="76" spans="2:24">
      <c r="B76" s="120"/>
      <c r="C76" s="120"/>
      <c r="D76" s="120"/>
      <c r="E76" s="120"/>
      <c r="F76" s="120"/>
      <c r="G76" s="120"/>
      <c r="H76" s="120"/>
      <c r="I76" s="109"/>
      <c r="J76" s="109"/>
      <c r="K76" s="109"/>
      <c r="L76" s="109"/>
    </row>
    <row r="77" spans="2:24">
      <c r="B77" s="120"/>
      <c r="C77" s="120"/>
      <c r="D77" s="120"/>
      <c r="E77" s="120"/>
      <c r="F77" s="120"/>
      <c r="G77" s="120"/>
      <c r="H77" s="120"/>
      <c r="I77" s="109"/>
      <c r="J77" s="109"/>
      <c r="K77" s="109"/>
      <c r="L77" s="109"/>
    </row>
    <row r="78" spans="2:24">
      <c r="B78" s="120"/>
      <c r="C78" s="120"/>
      <c r="D78" s="120"/>
      <c r="E78" s="120"/>
      <c r="F78" s="120"/>
      <c r="G78" s="120"/>
      <c r="H78" s="120"/>
      <c r="I78" s="109"/>
      <c r="J78" s="109"/>
      <c r="K78" s="109"/>
      <c r="L78" s="109"/>
    </row>
    <row r="79" spans="2:24">
      <c r="B79" s="120"/>
      <c r="C79" s="120"/>
      <c r="D79" s="120"/>
      <c r="E79" s="120"/>
      <c r="F79" s="120"/>
      <c r="G79" s="120"/>
      <c r="H79" s="120"/>
      <c r="I79" s="109"/>
      <c r="J79" s="109"/>
      <c r="K79" s="109"/>
      <c r="L79" s="109"/>
    </row>
    <row r="80" spans="2:24">
      <c r="B80" s="120"/>
      <c r="C80" s="120"/>
      <c r="D80" s="120"/>
      <c r="E80" s="120"/>
      <c r="F80" s="120"/>
      <c r="G80" s="120"/>
      <c r="H80" s="120"/>
      <c r="I80" s="109"/>
      <c r="J80" s="109"/>
      <c r="K80" s="109"/>
      <c r="L80" s="109"/>
    </row>
    <row r="81" spans="2:12">
      <c r="B81" s="120"/>
      <c r="C81" s="120"/>
      <c r="D81" s="120"/>
      <c r="E81" s="120"/>
      <c r="F81" s="120"/>
      <c r="G81" s="120"/>
      <c r="H81" s="120"/>
      <c r="I81" s="109"/>
      <c r="J81" s="109"/>
      <c r="K81" s="109"/>
      <c r="L81" s="109"/>
    </row>
    <row r="82" spans="2:12">
      <c r="B82" s="120"/>
      <c r="C82" s="120"/>
      <c r="D82" s="120"/>
      <c r="E82" s="120"/>
      <c r="F82" s="120"/>
      <c r="G82" s="120"/>
      <c r="H82" s="120"/>
      <c r="I82" s="109"/>
      <c r="J82" s="109"/>
      <c r="K82" s="109"/>
      <c r="L82" s="109"/>
    </row>
    <row r="83" spans="2:12">
      <c r="B83" s="120"/>
      <c r="C83" s="120"/>
      <c r="D83" s="120"/>
      <c r="E83" s="120"/>
      <c r="F83" s="120"/>
      <c r="G83" s="120"/>
      <c r="H83" s="120"/>
      <c r="I83" s="109"/>
      <c r="J83" s="109"/>
      <c r="K83" s="109"/>
      <c r="L83" s="109"/>
    </row>
    <row r="84" spans="2:12">
      <c r="B84" s="120"/>
      <c r="C84" s="120"/>
      <c r="D84" s="120"/>
      <c r="E84" s="120"/>
      <c r="F84" s="120"/>
      <c r="G84" s="120"/>
      <c r="H84" s="120"/>
      <c r="I84" s="109"/>
      <c r="J84" s="109"/>
      <c r="K84" s="109"/>
      <c r="L84" s="109"/>
    </row>
    <row r="85" spans="2:12">
      <c r="B85" s="120"/>
      <c r="C85" s="120"/>
      <c r="D85" s="120"/>
      <c r="E85" s="120"/>
      <c r="F85" s="120"/>
      <c r="G85" s="120"/>
      <c r="H85" s="120"/>
      <c r="I85" s="109"/>
      <c r="J85" s="109"/>
      <c r="K85" s="109"/>
      <c r="L85" s="109"/>
    </row>
    <row r="86" spans="2:12">
      <c r="B86" s="120"/>
      <c r="C86" s="120"/>
      <c r="D86" s="120"/>
      <c r="E86" s="120"/>
      <c r="F86" s="120"/>
      <c r="G86" s="120"/>
      <c r="H86" s="120"/>
      <c r="I86" s="109"/>
      <c r="J86" s="109"/>
      <c r="K86" s="109"/>
      <c r="L86" s="109"/>
    </row>
    <row r="87" spans="2:12">
      <c r="B87" s="120"/>
      <c r="C87" s="120"/>
      <c r="D87" s="120"/>
      <c r="E87" s="120"/>
      <c r="F87" s="120"/>
      <c r="G87" s="120"/>
      <c r="H87" s="120"/>
      <c r="I87" s="109"/>
      <c r="J87" s="109"/>
      <c r="K87" s="109"/>
      <c r="L87" s="109"/>
    </row>
    <row r="88" spans="2:12">
      <c r="B88" s="120"/>
      <c r="C88" s="120"/>
      <c r="D88" s="120"/>
      <c r="E88" s="120"/>
      <c r="F88" s="120"/>
      <c r="G88" s="120"/>
      <c r="H88" s="120"/>
      <c r="I88" s="109"/>
      <c r="J88" s="109"/>
      <c r="K88" s="109"/>
      <c r="L88" s="109"/>
    </row>
    <row r="89" spans="2:12">
      <c r="B89" s="120"/>
      <c r="C89" s="120"/>
      <c r="D89" s="120"/>
      <c r="E89" s="120"/>
      <c r="F89" s="120"/>
      <c r="G89" s="120"/>
      <c r="H89" s="120"/>
      <c r="I89" s="109"/>
      <c r="J89" s="109"/>
      <c r="K89" s="109"/>
      <c r="L89" s="109"/>
    </row>
    <row r="90" spans="2:12">
      <c r="B90" s="120"/>
      <c r="C90" s="120"/>
      <c r="D90" s="120"/>
      <c r="E90" s="120"/>
      <c r="F90" s="120"/>
      <c r="G90" s="120"/>
      <c r="H90" s="120"/>
      <c r="I90" s="109"/>
      <c r="J90" s="109"/>
      <c r="K90" s="109"/>
      <c r="L90" s="109"/>
    </row>
    <row r="91" spans="2:12">
      <c r="B91" s="120"/>
      <c r="C91" s="120"/>
      <c r="D91" s="120"/>
      <c r="E91" s="120"/>
      <c r="F91" s="120"/>
      <c r="G91" s="120"/>
      <c r="H91" s="120"/>
      <c r="I91" s="109"/>
      <c r="J91" s="109"/>
      <c r="K91" s="109"/>
      <c r="L91" s="109"/>
    </row>
    <row r="92" spans="2:12">
      <c r="B92" s="120"/>
      <c r="C92" s="120"/>
      <c r="D92" s="120"/>
      <c r="E92" s="120"/>
      <c r="F92" s="120"/>
      <c r="G92" s="120"/>
      <c r="H92" s="120"/>
      <c r="I92" s="109"/>
      <c r="J92" s="109"/>
      <c r="K92" s="109"/>
      <c r="L92" s="109"/>
    </row>
    <row r="93" spans="2:12">
      <c r="B93" s="120"/>
      <c r="C93" s="120"/>
      <c r="D93" s="120"/>
      <c r="E93" s="120"/>
      <c r="F93" s="120"/>
      <c r="G93" s="120"/>
      <c r="H93" s="120"/>
      <c r="I93" s="109"/>
      <c r="J93" s="109"/>
      <c r="K93" s="109"/>
      <c r="L93" s="109"/>
    </row>
    <row r="94" spans="2:12">
      <c r="B94" s="120"/>
      <c r="C94" s="120"/>
      <c r="D94" s="120"/>
      <c r="E94" s="120"/>
      <c r="F94" s="120"/>
      <c r="G94" s="120"/>
      <c r="H94" s="120"/>
      <c r="I94" s="109"/>
      <c r="J94" s="109"/>
      <c r="K94" s="109"/>
      <c r="L94" s="109"/>
    </row>
    <row r="95" spans="2:12">
      <c r="B95" s="120"/>
      <c r="C95" s="120"/>
      <c r="D95" s="120"/>
      <c r="E95" s="120"/>
      <c r="F95" s="120"/>
      <c r="G95" s="120"/>
      <c r="H95" s="120"/>
      <c r="I95" s="109"/>
      <c r="J95" s="109"/>
      <c r="K95" s="109"/>
      <c r="L95" s="109"/>
    </row>
    <row r="96" spans="2:12">
      <c r="B96" s="120"/>
      <c r="C96" s="120"/>
      <c r="D96" s="120"/>
      <c r="E96" s="120"/>
      <c r="F96" s="120"/>
      <c r="G96" s="120"/>
      <c r="H96" s="120"/>
      <c r="I96" s="109"/>
      <c r="J96" s="109"/>
      <c r="K96" s="109"/>
      <c r="L96" s="109"/>
    </row>
    <row r="97" spans="2:12">
      <c r="B97" s="120"/>
      <c r="C97" s="120"/>
      <c r="D97" s="120"/>
      <c r="E97" s="120"/>
      <c r="F97" s="120"/>
      <c r="G97" s="120"/>
      <c r="H97" s="120"/>
      <c r="I97" s="109"/>
      <c r="J97" s="109"/>
      <c r="K97" s="109"/>
      <c r="L97" s="109"/>
    </row>
    <row r="98" spans="2:12">
      <c r="B98" s="120"/>
      <c r="C98" s="120"/>
      <c r="D98" s="120"/>
      <c r="E98" s="120"/>
      <c r="F98" s="120"/>
      <c r="G98" s="120"/>
      <c r="H98" s="120"/>
      <c r="I98" s="109"/>
      <c r="J98" s="109"/>
      <c r="K98" s="109"/>
      <c r="L98" s="109"/>
    </row>
    <row r="99" spans="2:12">
      <c r="B99" s="120"/>
      <c r="C99" s="120"/>
      <c r="D99" s="120"/>
      <c r="E99" s="120"/>
      <c r="F99" s="120"/>
      <c r="G99" s="120"/>
      <c r="H99" s="120"/>
      <c r="I99" s="109"/>
      <c r="J99" s="109"/>
      <c r="K99" s="109"/>
      <c r="L99" s="109"/>
    </row>
    <row r="100" spans="2:12">
      <c r="B100" s="120"/>
      <c r="C100" s="120"/>
      <c r="D100" s="120"/>
      <c r="E100" s="120"/>
      <c r="F100" s="120"/>
      <c r="G100" s="120"/>
      <c r="H100" s="120"/>
      <c r="I100" s="109"/>
      <c r="J100" s="109"/>
      <c r="K100" s="109"/>
      <c r="L100" s="109"/>
    </row>
    <row r="101" spans="2:12">
      <c r="B101" s="120"/>
      <c r="C101" s="120"/>
      <c r="D101" s="120"/>
      <c r="E101" s="120"/>
      <c r="F101" s="120"/>
      <c r="G101" s="120"/>
      <c r="H101" s="120"/>
      <c r="I101" s="109"/>
      <c r="J101" s="109"/>
      <c r="K101" s="109"/>
      <c r="L101" s="109"/>
    </row>
    <row r="102" spans="2:12">
      <c r="B102" s="120"/>
      <c r="C102" s="120"/>
      <c r="D102" s="120"/>
      <c r="E102" s="120"/>
      <c r="F102" s="120"/>
      <c r="G102" s="120"/>
      <c r="H102" s="120"/>
      <c r="I102" s="109"/>
      <c r="J102" s="109"/>
      <c r="K102" s="109"/>
      <c r="L102" s="109"/>
    </row>
    <row r="103" spans="2:12">
      <c r="B103" s="120"/>
      <c r="C103" s="120"/>
      <c r="D103" s="120"/>
      <c r="E103" s="120"/>
      <c r="F103" s="120"/>
      <c r="G103" s="120"/>
      <c r="H103" s="120"/>
      <c r="I103" s="109"/>
      <c r="J103" s="109"/>
      <c r="K103" s="109"/>
      <c r="L103" s="109"/>
    </row>
    <row r="104" spans="2:12">
      <c r="B104" s="120"/>
      <c r="C104" s="120"/>
      <c r="D104" s="120"/>
      <c r="E104" s="120"/>
      <c r="F104" s="120"/>
      <c r="G104" s="120"/>
      <c r="H104" s="120"/>
      <c r="I104" s="109"/>
      <c r="J104" s="109"/>
      <c r="K104" s="109"/>
      <c r="L104" s="109"/>
    </row>
    <row r="105" spans="2:12">
      <c r="B105" s="118"/>
      <c r="C105" s="118"/>
      <c r="D105" s="109"/>
      <c r="E105" s="109"/>
      <c r="F105" s="109"/>
      <c r="G105" s="109"/>
      <c r="H105" s="118"/>
      <c r="I105" s="109"/>
      <c r="J105" s="109"/>
      <c r="K105" s="109"/>
      <c r="L105" s="109"/>
    </row>
    <row r="106" spans="2:12">
      <c r="B106" s="118"/>
      <c r="C106" s="118"/>
      <c r="D106" s="109"/>
      <c r="E106" s="109"/>
      <c r="F106" s="109"/>
      <c r="G106" s="109"/>
      <c r="H106" s="118"/>
      <c r="I106" s="109"/>
      <c r="J106" s="109"/>
      <c r="K106" s="109"/>
      <c r="L106" s="109"/>
    </row>
    <row r="107" spans="2:12">
      <c r="B107" s="118"/>
      <c r="C107" s="118"/>
      <c r="D107" s="109"/>
      <c r="E107" s="109"/>
      <c r="F107" s="109"/>
      <c r="G107" s="109"/>
      <c r="H107" s="118"/>
      <c r="I107" s="109"/>
      <c r="J107" s="109"/>
      <c r="K107" s="109"/>
      <c r="L107" s="109"/>
    </row>
    <row r="108" spans="2:12">
      <c r="B108" s="118"/>
      <c r="C108" s="118"/>
      <c r="D108" s="109"/>
      <c r="E108" s="109"/>
      <c r="F108" s="109"/>
      <c r="G108" s="109"/>
      <c r="H108" s="118"/>
      <c r="I108" s="109"/>
      <c r="J108" s="109"/>
      <c r="K108" s="109"/>
      <c r="L108" s="109"/>
    </row>
    <row r="109" spans="2:12">
      <c r="B109" s="118"/>
      <c r="C109" s="118"/>
      <c r="D109" s="109"/>
      <c r="E109" s="109"/>
      <c r="F109" s="109"/>
      <c r="G109" s="109"/>
      <c r="H109" s="118"/>
      <c r="I109" s="109"/>
      <c r="J109" s="109"/>
      <c r="K109" s="109"/>
      <c r="L109" s="109"/>
    </row>
    <row r="110" spans="2:12">
      <c r="B110" s="118"/>
      <c r="C110" s="118"/>
      <c r="D110" s="109"/>
      <c r="E110" s="109"/>
      <c r="F110" s="109"/>
      <c r="G110" s="109"/>
      <c r="H110" s="118"/>
      <c r="I110" s="109"/>
      <c r="J110" s="109"/>
      <c r="K110" s="109"/>
      <c r="L110" s="109"/>
    </row>
    <row r="111" spans="2:12">
      <c r="B111" s="118"/>
      <c r="C111" s="118"/>
      <c r="D111" s="109"/>
      <c r="E111" s="109"/>
      <c r="F111" s="109"/>
      <c r="G111" s="109"/>
      <c r="H111" s="118"/>
      <c r="I111" s="109"/>
      <c r="J111" s="109"/>
      <c r="K111" s="109"/>
      <c r="L111" s="109"/>
    </row>
    <row r="112" spans="2:12">
      <c r="B112" s="118"/>
      <c r="C112" s="118"/>
      <c r="D112" s="109"/>
      <c r="E112" s="109"/>
      <c r="F112" s="109"/>
      <c r="G112" s="109"/>
      <c r="H112" s="118"/>
      <c r="I112" s="109"/>
      <c r="J112" s="109"/>
      <c r="K112" s="109"/>
      <c r="L112" s="109"/>
    </row>
    <row r="113" spans="2:12">
      <c r="B113" s="118"/>
      <c r="C113" s="118"/>
      <c r="D113" s="109"/>
      <c r="E113" s="109"/>
      <c r="F113" s="109"/>
      <c r="G113" s="109"/>
      <c r="H113" s="118"/>
      <c r="I113" s="109"/>
      <c r="J113" s="109"/>
      <c r="K113" s="109"/>
      <c r="L113" s="109"/>
    </row>
    <row r="114" spans="2:12">
      <c r="B114" s="118"/>
      <c r="C114" s="118"/>
      <c r="D114" s="109"/>
      <c r="E114" s="109"/>
      <c r="F114" s="109"/>
      <c r="G114" s="109"/>
      <c r="H114" s="118"/>
      <c r="I114" s="109"/>
      <c r="J114" s="109"/>
      <c r="K114" s="109"/>
      <c r="L114" s="109"/>
    </row>
    <row r="115" spans="2:12">
      <c r="B115" s="118"/>
      <c r="C115" s="118"/>
      <c r="D115" s="109"/>
      <c r="E115" s="109"/>
      <c r="F115" s="109"/>
      <c r="G115" s="109"/>
      <c r="H115" s="118"/>
      <c r="I115" s="109"/>
      <c r="J115" s="109"/>
      <c r="K115" s="109"/>
      <c r="L115" s="109"/>
    </row>
    <row r="116" spans="2:12">
      <c r="B116" s="118"/>
      <c r="C116" s="118"/>
      <c r="D116" s="109"/>
      <c r="E116" s="109"/>
      <c r="F116" s="109"/>
      <c r="G116" s="109"/>
      <c r="H116" s="118"/>
      <c r="I116" s="109"/>
      <c r="J116" s="109"/>
      <c r="K116" s="109"/>
      <c r="L116" s="109"/>
    </row>
    <row r="117" spans="2:12">
      <c r="B117" s="118"/>
      <c r="C117" s="118"/>
      <c r="D117" s="109"/>
      <c r="E117" s="109"/>
      <c r="F117" s="109"/>
      <c r="G117" s="109"/>
      <c r="H117" s="118"/>
      <c r="I117" s="109"/>
      <c r="J117" s="109"/>
      <c r="K117" s="109"/>
      <c r="L117" s="109"/>
    </row>
    <row r="118" spans="2:12">
      <c r="B118" s="118"/>
      <c r="C118" s="118"/>
      <c r="D118" s="109"/>
      <c r="E118" s="109"/>
      <c r="F118" s="109"/>
      <c r="G118" s="109"/>
      <c r="H118" s="118"/>
      <c r="I118" s="109"/>
      <c r="J118" s="109"/>
      <c r="K118" s="109"/>
      <c r="L118" s="109"/>
    </row>
    <row r="119" spans="2:12">
      <c r="B119" s="118"/>
      <c r="C119" s="118"/>
      <c r="D119" s="109"/>
      <c r="E119" s="109"/>
      <c r="F119" s="109"/>
      <c r="G119" s="109"/>
      <c r="H119" s="118"/>
      <c r="I119" s="109"/>
      <c r="J119" s="109"/>
      <c r="K119" s="109"/>
      <c r="L119" s="109"/>
    </row>
    <row r="120" spans="2:12">
      <c r="B120" s="118"/>
      <c r="C120" s="118"/>
      <c r="D120" s="109"/>
      <c r="E120" s="109"/>
      <c r="F120" s="109"/>
      <c r="G120" s="109"/>
      <c r="H120" s="118"/>
      <c r="I120" s="109"/>
      <c r="J120" s="109"/>
      <c r="K120" s="109"/>
      <c r="L120" s="109"/>
    </row>
    <row r="121" spans="2:12">
      <c r="B121" s="118"/>
      <c r="C121" s="118"/>
      <c r="D121" s="109"/>
      <c r="E121" s="109"/>
      <c r="F121" s="109"/>
      <c r="G121" s="109"/>
      <c r="H121" s="118"/>
      <c r="I121" s="109"/>
      <c r="J121" s="109"/>
      <c r="K121" s="109"/>
      <c r="L121" s="109"/>
    </row>
    <row r="122" spans="2:12">
      <c r="B122" s="118"/>
      <c r="C122" s="118"/>
      <c r="D122" s="109"/>
      <c r="E122" s="109"/>
      <c r="F122" s="109"/>
      <c r="G122" s="109"/>
      <c r="H122" s="118"/>
      <c r="I122" s="109"/>
      <c r="J122" s="109"/>
      <c r="K122" s="109"/>
      <c r="L122" s="109"/>
    </row>
    <row r="123" spans="2:12">
      <c r="B123" s="118"/>
      <c r="C123" s="118"/>
      <c r="D123" s="109"/>
      <c r="E123" s="109"/>
      <c r="F123" s="109"/>
      <c r="G123" s="109"/>
      <c r="H123" s="118"/>
      <c r="I123" s="109"/>
      <c r="J123" s="109"/>
      <c r="K123" s="109"/>
      <c r="L123" s="109"/>
    </row>
    <row r="124" spans="2:12">
      <c r="B124" s="118"/>
      <c r="C124" s="118"/>
      <c r="D124" s="109"/>
      <c r="E124" s="109"/>
      <c r="F124" s="109"/>
      <c r="G124" s="109"/>
      <c r="H124" s="118"/>
      <c r="I124" s="109"/>
      <c r="J124" s="109"/>
      <c r="K124" s="109"/>
      <c r="L124" s="109"/>
    </row>
    <row r="125" spans="2:12">
      <c r="B125" s="118"/>
      <c r="C125" s="118"/>
      <c r="D125" s="109"/>
      <c r="E125" s="109"/>
      <c r="F125" s="109"/>
      <c r="G125" s="109"/>
      <c r="H125" s="118"/>
      <c r="I125" s="109"/>
      <c r="J125" s="109"/>
      <c r="K125" s="109"/>
      <c r="L125" s="109"/>
    </row>
    <row r="126" spans="2:12">
      <c r="B126" s="118"/>
      <c r="C126" s="118"/>
      <c r="D126" s="109"/>
      <c r="E126" s="109"/>
      <c r="F126" s="109"/>
      <c r="G126" s="109"/>
      <c r="H126" s="118"/>
      <c r="I126" s="109"/>
      <c r="J126" s="109"/>
      <c r="K126" s="109"/>
      <c r="L126" s="109"/>
    </row>
    <row r="127" spans="2:12">
      <c r="B127" s="118"/>
      <c r="C127" s="118"/>
      <c r="D127" s="109"/>
      <c r="E127" s="109"/>
      <c r="F127" s="109"/>
      <c r="G127" s="109"/>
      <c r="H127" s="118"/>
      <c r="I127" s="109"/>
      <c r="J127" s="109"/>
      <c r="K127" s="109"/>
      <c r="L127" s="109"/>
    </row>
    <row r="128" spans="2:12">
      <c r="B128" s="118"/>
      <c r="C128" s="126"/>
      <c r="D128" s="109"/>
      <c r="E128" s="109"/>
      <c r="F128" s="109"/>
      <c r="G128" s="109"/>
      <c r="H128" s="118"/>
      <c r="I128" s="109"/>
      <c r="J128" s="109"/>
      <c r="K128" s="109"/>
      <c r="L128" s="109"/>
    </row>
    <row r="129" spans="2:12">
      <c r="B129" s="118"/>
      <c r="C129" s="118"/>
      <c r="D129" s="109"/>
      <c r="E129" s="109"/>
      <c r="F129" s="109"/>
      <c r="G129" s="109"/>
      <c r="H129" s="118"/>
      <c r="I129" s="109"/>
      <c r="J129" s="109"/>
      <c r="K129" s="109"/>
      <c r="L129" s="109"/>
    </row>
    <row r="130" spans="2:12">
      <c r="B130" s="118"/>
      <c r="C130" s="118"/>
      <c r="D130" s="109"/>
      <c r="E130" s="109"/>
      <c r="F130" s="109"/>
      <c r="G130" s="109"/>
      <c r="H130" s="118"/>
      <c r="I130" s="109"/>
      <c r="J130" s="109"/>
      <c r="K130" s="109"/>
      <c r="L130" s="109"/>
    </row>
    <row r="131" spans="2:12">
      <c r="B131" s="118"/>
      <c r="C131" s="118"/>
      <c r="D131" s="109"/>
      <c r="E131" s="109"/>
      <c r="F131" s="109"/>
      <c r="G131" s="109"/>
      <c r="H131" s="118"/>
      <c r="I131" s="109"/>
      <c r="J131" s="109"/>
      <c r="K131" s="109"/>
      <c r="L131" s="109"/>
    </row>
    <row r="132" spans="2:12">
      <c r="B132" s="118"/>
      <c r="C132" s="118"/>
      <c r="D132" s="109"/>
      <c r="E132" s="109"/>
      <c r="F132" s="109"/>
      <c r="G132" s="109"/>
      <c r="H132" s="118"/>
      <c r="I132" s="109"/>
      <c r="J132" s="109"/>
      <c r="K132" s="109"/>
      <c r="L132" s="109"/>
    </row>
    <row r="133" spans="2:12">
      <c r="B133" s="118"/>
      <c r="C133" s="118"/>
      <c r="D133" s="109"/>
      <c r="E133" s="109"/>
      <c r="F133" s="109"/>
      <c r="G133" s="109"/>
      <c r="H133" s="118"/>
      <c r="I133" s="109"/>
      <c r="J133" s="109"/>
      <c r="K133" s="109"/>
      <c r="L133" s="109"/>
    </row>
    <row r="134" spans="2:12">
      <c r="B134" s="118"/>
      <c r="C134" s="118"/>
      <c r="D134" s="109"/>
      <c r="E134" s="109"/>
      <c r="F134" s="109"/>
      <c r="G134" s="109"/>
      <c r="H134" s="118"/>
      <c r="I134" s="109"/>
      <c r="J134" s="109"/>
      <c r="K134" s="109"/>
      <c r="L134" s="109"/>
    </row>
    <row r="135" spans="2:12">
      <c r="B135" s="118"/>
      <c r="C135" s="118"/>
      <c r="D135" s="109"/>
      <c r="E135" s="109"/>
      <c r="F135" s="109"/>
      <c r="G135" s="109"/>
      <c r="H135" s="118"/>
      <c r="I135" s="109"/>
      <c r="J135" s="109"/>
      <c r="K135" s="109"/>
      <c r="L135" s="109"/>
    </row>
    <row r="136" spans="2:12">
      <c r="B136" s="118"/>
      <c r="C136" s="118"/>
      <c r="D136" s="109"/>
      <c r="E136" s="109"/>
      <c r="F136" s="109"/>
      <c r="G136" s="109"/>
      <c r="H136" s="118"/>
      <c r="I136" s="109"/>
      <c r="J136" s="109"/>
      <c r="K136" s="109"/>
      <c r="L136" s="109"/>
    </row>
    <row r="137" spans="2:12">
      <c r="B137" s="118"/>
      <c r="C137" s="118"/>
      <c r="D137" s="109"/>
      <c r="E137" s="109"/>
      <c r="F137" s="109"/>
      <c r="G137" s="109"/>
      <c r="H137" s="118"/>
      <c r="I137" s="109"/>
      <c r="J137" s="109"/>
      <c r="K137" s="109"/>
      <c r="L137" s="109"/>
    </row>
    <row r="138" spans="2:12">
      <c r="B138" s="118"/>
      <c r="C138" s="118"/>
      <c r="D138" s="109"/>
      <c r="E138" s="109"/>
      <c r="F138" s="109"/>
      <c r="G138" s="109"/>
      <c r="H138" s="118"/>
      <c r="I138" s="109"/>
      <c r="J138" s="109"/>
      <c r="K138" s="109"/>
      <c r="L138" s="109"/>
    </row>
    <row r="139" spans="2:12">
      <c r="B139" s="118"/>
      <c r="C139" s="118"/>
      <c r="D139" s="109"/>
      <c r="E139" s="109"/>
      <c r="F139" s="109"/>
      <c r="G139" s="109"/>
      <c r="H139" s="118"/>
      <c r="I139" s="109"/>
      <c r="J139" s="109"/>
      <c r="K139" s="109"/>
      <c r="L139" s="109"/>
    </row>
    <row r="140" spans="2:12">
      <c r="B140" s="118"/>
      <c r="C140" s="126"/>
      <c r="D140" s="109"/>
      <c r="E140" s="109"/>
      <c r="F140" s="109"/>
      <c r="G140" s="109"/>
      <c r="H140" s="118"/>
      <c r="I140" s="109"/>
      <c r="J140" s="109"/>
      <c r="K140" s="109"/>
      <c r="L140" s="109"/>
    </row>
    <row r="141" spans="2:12">
      <c r="B141" s="118"/>
      <c r="C141" s="118"/>
      <c r="D141" s="109"/>
      <c r="E141" s="109"/>
      <c r="F141" s="109"/>
      <c r="G141" s="109"/>
      <c r="H141" s="118"/>
      <c r="I141" s="109"/>
      <c r="J141" s="109"/>
      <c r="K141" s="109"/>
      <c r="L141" s="109"/>
    </row>
    <row r="142" spans="2:12">
      <c r="B142" s="118"/>
      <c r="C142" s="118"/>
      <c r="D142" s="109"/>
      <c r="E142" s="109"/>
      <c r="F142" s="109"/>
      <c r="G142" s="109"/>
      <c r="H142" s="118"/>
      <c r="I142" s="109"/>
      <c r="J142" s="109"/>
      <c r="K142" s="109"/>
      <c r="L142" s="109"/>
    </row>
    <row r="143" spans="2:12">
      <c r="B143" s="118"/>
      <c r="C143" s="126"/>
      <c r="D143" s="109"/>
      <c r="E143" s="109"/>
      <c r="F143" s="109"/>
      <c r="G143" s="109"/>
      <c r="H143" s="118"/>
      <c r="I143" s="109"/>
      <c r="J143" s="109"/>
      <c r="K143" s="109"/>
      <c r="L143" s="109"/>
    </row>
    <row r="144" spans="2:12">
      <c r="B144" s="118"/>
      <c r="C144" s="126"/>
      <c r="D144" s="109"/>
      <c r="E144" s="109"/>
      <c r="F144" s="109"/>
      <c r="G144" s="109"/>
      <c r="H144" s="118"/>
      <c r="I144" s="109"/>
      <c r="J144" s="109"/>
      <c r="K144" s="109"/>
      <c r="L144" s="109"/>
    </row>
    <row r="145" spans="2:12">
      <c r="B145" s="118"/>
      <c r="C145" s="118"/>
      <c r="D145" s="109"/>
      <c r="E145" s="109"/>
      <c r="F145" s="109"/>
      <c r="G145" s="109"/>
      <c r="H145" s="118"/>
      <c r="I145" s="109"/>
      <c r="J145" s="109"/>
      <c r="K145" s="109"/>
      <c r="L145" s="109"/>
    </row>
    <row r="146" spans="2:12">
      <c r="B146" s="118"/>
      <c r="C146" s="118"/>
      <c r="D146" s="109"/>
      <c r="E146" s="109"/>
      <c r="F146" s="109"/>
      <c r="G146" s="109"/>
      <c r="H146" s="118"/>
      <c r="I146" s="109"/>
      <c r="J146" s="109"/>
      <c r="K146" s="109"/>
      <c r="L146" s="109"/>
    </row>
    <row r="147" spans="2:12">
      <c r="B147" s="118"/>
      <c r="C147" s="126"/>
      <c r="D147" s="109"/>
      <c r="E147" s="109"/>
      <c r="F147" s="109"/>
      <c r="G147" s="109"/>
      <c r="H147" s="118"/>
      <c r="I147" s="109"/>
      <c r="J147" s="109"/>
      <c r="K147" s="109"/>
      <c r="L147" s="109"/>
    </row>
    <row r="148" spans="2:12">
      <c r="B148" s="118"/>
      <c r="C148" s="118"/>
      <c r="D148" s="109"/>
      <c r="E148" s="109"/>
      <c r="F148" s="109"/>
      <c r="G148" s="109"/>
      <c r="H148" s="118"/>
      <c r="I148" s="109"/>
      <c r="J148" s="109"/>
      <c r="K148" s="109"/>
      <c r="L148" s="109"/>
    </row>
    <row r="149" spans="2:12">
      <c r="B149" s="118"/>
      <c r="C149" s="118"/>
      <c r="D149" s="109"/>
      <c r="E149" s="109"/>
      <c r="F149" s="109"/>
      <c r="G149" s="109"/>
      <c r="H149" s="118"/>
      <c r="I149" s="109"/>
      <c r="J149" s="109"/>
      <c r="K149" s="109"/>
      <c r="L149" s="109"/>
    </row>
    <row r="150" spans="2:12">
      <c r="B150" s="118"/>
      <c r="C150" s="118"/>
      <c r="D150" s="109"/>
      <c r="E150" s="109"/>
      <c r="F150" s="109"/>
      <c r="G150" s="109"/>
      <c r="H150" s="118"/>
      <c r="I150" s="109"/>
      <c r="J150" s="109"/>
      <c r="K150" s="109"/>
      <c r="L150" s="109"/>
    </row>
    <row r="151" spans="2:12">
      <c r="B151" s="118"/>
      <c r="C151" s="118"/>
      <c r="D151" s="109"/>
      <c r="E151" s="109"/>
      <c r="F151" s="109"/>
      <c r="G151" s="109"/>
      <c r="H151" s="118"/>
      <c r="I151" s="109"/>
      <c r="J151" s="109"/>
      <c r="K151" s="109"/>
      <c r="L151" s="109"/>
    </row>
    <row r="152" spans="2:12">
      <c r="B152" s="118"/>
      <c r="C152" s="118"/>
      <c r="D152" s="109"/>
      <c r="E152" s="109"/>
      <c r="F152" s="109"/>
      <c r="G152" s="109"/>
      <c r="H152" s="118"/>
      <c r="I152" s="109"/>
      <c r="J152" s="109"/>
      <c r="K152" s="109"/>
      <c r="L152" s="109"/>
    </row>
    <row r="153" spans="2:12">
      <c r="B153" s="118"/>
      <c r="C153" s="118"/>
      <c r="D153" s="109"/>
      <c r="E153" s="109"/>
      <c r="F153" s="109"/>
      <c r="G153" s="109"/>
      <c r="H153" s="118"/>
      <c r="I153" s="109"/>
      <c r="J153" s="109"/>
      <c r="K153" s="109"/>
      <c r="L153" s="109"/>
    </row>
    <row r="154" spans="2:12">
      <c r="B154" s="118"/>
      <c r="C154" s="118"/>
      <c r="D154" s="109"/>
      <c r="E154" s="109"/>
      <c r="F154" s="109"/>
      <c r="G154" s="109"/>
      <c r="H154" s="118"/>
      <c r="I154" s="118"/>
      <c r="J154" s="109"/>
      <c r="K154" s="109"/>
      <c r="L154" s="109"/>
    </row>
    <row r="155" spans="2:12">
      <c r="B155" s="118"/>
      <c r="C155" s="118"/>
      <c r="D155" s="109"/>
      <c r="E155" s="109"/>
      <c r="F155" s="109"/>
      <c r="G155" s="109"/>
      <c r="H155" s="118"/>
      <c r="I155" s="118"/>
      <c r="J155" s="109"/>
      <c r="K155" s="109"/>
      <c r="L155" s="109"/>
    </row>
    <row r="156" spans="2:12">
      <c r="B156" s="118"/>
      <c r="C156" s="118"/>
      <c r="D156" s="109"/>
      <c r="E156" s="109"/>
      <c r="F156" s="109"/>
      <c r="G156" s="109"/>
      <c r="H156" s="118"/>
      <c r="I156" s="118"/>
      <c r="J156" s="118"/>
      <c r="K156" s="118"/>
      <c r="L156" s="118"/>
    </row>
    <row r="157" spans="2:12">
      <c r="B157" s="118"/>
      <c r="C157" s="118"/>
      <c r="D157" s="109"/>
      <c r="E157" s="109"/>
      <c r="F157" s="109"/>
      <c r="G157" s="109"/>
      <c r="H157" s="118"/>
      <c r="I157" s="118"/>
      <c r="J157" s="118"/>
      <c r="K157" s="118"/>
      <c r="L157" s="118"/>
    </row>
    <row r="158" spans="2:12">
      <c r="B158" s="118"/>
      <c r="C158" s="118"/>
      <c r="D158" s="109"/>
      <c r="E158" s="109"/>
      <c r="F158" s="109"/>
      <c r="G158" s="109"/>
      <c r="H158" s="118"/>
      <c r="I158" s="118"/>
      <c r="J158" s="118"/>
      <c r="K158" s="118"/>
      <c r="L158" s="118"/>
    </row>
    <row r="159" spans="2:12">
      <c r="B159" s="118"/>
      <c r="C159" s="118"/>
      <c r="D159" s="109"/>
      <c r="E159" s="109"/>
      <c r="F159" s="109"/>
      <c r="G159" s="109"/>
      <c r="H159" s="118"/>
      <c r="I159" s="118"/>
      <c r="J159" s="118"/>
      <c r="K159" s="118"/>
      <c r="L159" s="118"/>
    </row>
    <row r="160" spans="2:12">
      <c r="B160" s="118"/>
      <c r="C160" s="118"/>
      <c r="D160" s="109"/>
      <c r="E160" s="109"/>
      <c r="F160" s="109"/>
      <c r="G160" s="109"/>
      <c r="H160" s="118"/>
      <c r="I160" s="118"/>
      <c r="J160" s="118"/>
      <c r="K160" s="118"/>
      <c r="L160" s="118"/>
    </row>
    <row r="161" spans="2:12">
      <c r="B161" s="118"/>
      <c r="C161" s="118"/>
      <c r="D161" s="109"/>
      <c r="E161" s="109"/>
      <c r="F161" s="109"/>
      <c r="G161" s="109"/>
      <c r="H161" s="118"/>
      <c r="I161" s="118"/>
      <c r="J161" s="118"/>
      <c r="K161" s="118"/>
      <c r="L161" s="118"/>
    </row>
    <row r="162" spans="2:12">
      <c r="B162" s="118"/>
      <c r="C162" s="118"/>
      <c r="D162" s="109"/>
      <c r="E162" s="109"/>
      <c r="F162" s="109"/>
      <c r="G162" s="109"/>
      <c r="H162" s="118"/>
      <c r="I162" s="118"/>
      <c r="J162" s="118"/>
      <c r="K162" s="118"/>
      <c r="L162" s="118"/>
    </row>
    <row r="163" spans="2:12">
      <c r="B163" s="118"/>
      <c r="C163" s="118"/>
      <c r="D163" s="109"/>
      <c r="E163" s="109"/>
      <c r="F163" s="109"/>
      <c r="G163" s="109"/>
      <c r="H163" s="118"/>
      <c r="I163" s="118"/>
      <c r="J163" s="118"/>
      <c r="K163" s="118"/>
      <c r="L163" s="118"/>
    </row>
    <row r="164" spans="2:12">
      <c r="B164" s="118"/>
      <c r="C164" s="118"/>
      <c r="D164" s="109"/>
      <c r="E164" s="109"/>
      <c r="F164" s="109"/>
      <c r="G164" s="109"/>
      <c r="H164" s="118"/>
      <c r="I164" s="118"/>
      <c r="J164" s="118"/>
      <c r="K164" s="118"/>
      <c r="L164" s="118"/>
    </row>
    <row r="165" spans="2:12">
      <c r="B165" s="118"/>
      <c r="C165" s="118"/>
      <c r="D165" s="109"/>
      <c r="E165" s="109"/>
      <c r="F165" s="109"/>
      <c r="G165" s="109"/>
      <c r="H165" s="118"/>
      <c r="I165" s="118"/>
      <c r="J165" s="118"/>
      <c r="K165" s="118"/>
      <c r="L165" s="118"/>
    </row>
    <row r="166" spans="2:12">
      <c r="B166" s="118"/>
      <c r="C166" s="118"/>
      <c r="D166" s="109"/>
      <c r="E166" s="109"/>
      <c r="F166" s="109"/>
      <c r="G166" s="109"/>
      <c r="H166" s="118"/>
      <c r="I166" s="118"/>
      <c r="J166" s="118"/>
      <c r="K166" s="118"/>
      <c r="L166" s="118"/>
    </row>
    <row r="167" spans="2:12"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8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8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8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8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8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8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8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8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8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8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8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8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8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8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8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8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8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8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8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8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8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8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8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8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8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8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8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8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8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8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8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8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8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8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8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8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8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8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8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8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8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8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8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8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8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8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8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8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8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8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8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8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8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8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8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8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8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8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8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8"/>
      <c r="C255" s="118"/>
      <c r="D255" s="118"/>
      <c r="E255" s="118"/>
      <c r="F255" s="118"/>
      <c r="G255" s="118"/>
      <c r="H255" s="118"/>
      <c r="J255" s="118"/>
      <c r="K255" s="118"/>
      <c r="L255" s="118"/>
    </row>
    <row r="256" spans="2:12">
      <c r="B256" s="118"/>
      <c r="C256" s="118"/>
      <c r="D256" s="118"/>
      <c r="E256" s="118"/>
      <c r="F256" s="118"/>
      <c r="G256" s="118"/>
      <c r="H256" s="118"/>
      <c r="J256" s="118"/>
      <c r="K256" s="118"/>
      <c r="L256" s="118"/>
    </row>
    <row r="257" spans="2:8">
      <c r="B257" s="118"/>
      <c r="C257" s="118"/>
      <c r="D257" s="118"/>
      <c r="E257" s="118"/>
      <c r="F257" s="118"/>
      <c r="G257" s="118"/>
      <c r="H257" s="118"/>
    </row>
    <row r="258" spans="2:8">
      <c r="B258" s="118"/>
      <c r="C258" s="118"/>
      <c r="D258" s="118"/>
      <c r="E258" s="118"/>
      <c r="F258" s="118"/>
      <c r="G258" s="118"/>
      <c r="H258" s="118"/>
    </row>
    <row r="259" spans="2:8">
      <c r="B259" s="118"/>
      <c r="C259" s="118"/>
      <c r="D259" s="118"/>
      <c r="E259" s="118"/>
      <c r="F259" s="118"/>
      <c r="G259" s="118"/>
      <c r="H259" s="118"/>
    </row>
    <row r="260" spans="2:8">
      <c r="B260" s="118"/>
      <c r="C260" s="118"/>
      <c r="D260" s="118"/>
      <c r="E260" s="118"/>
      <c r="F260" s="118"/>
      <c r="G260" s="118"/>
      <c r="H260" s="118"/>
    </row>
    <row r="261" spans="2:8">
      <c r="B261" s="118"/>
      <c r="C261" s="118"/>
      <c r="D261" s="118"/>
      <c r="E261" s="118"/>
      <c r="F261" s="118"/>
      <c r="G261" s="118"/>
      <c r="H261" s="118"/>
    </row>
    <row r="262" spans="2:8">
      <c r="B262" s="118"/>
      <c r="C262" s="118"/>
      <c r="D262" s="118"/>
      <c r="E262" s="118"/>
      <c r="F262" s="118"/>
      <c r="G262" s="118"/>
      <c r="H262" s="118"/>
    </row>
    <row r="263" spans="2:8">
      <c r="B263" s="118"/>
      <c r="C263" s="118"/>
      <c r="D263" s="118"/>
      <c r="E263" s="118"/>
      <c r="F263" s="118"/>
      <c r="G263" s="118"/>
      <c r="H263" s="118"/>
    </row>
    <row r="264" spans="2:8">
      <c r="B264" s="118"/>
      <c r="C264" s="118"/>
      <c r="D264" s="118"/>
      <c r="E264" s="118"/>
      <c r="F264" s="118"/>
      <c r="G264" s="118"/>
      <c r="H264" s="118"/>
    </row>
    <row r="265" spans="2:8">
      <c r="B265" s="118"/>
      <c r="C265" s="118"/>
      <c r="D265" s="118"/>
      <c r="E265" s="118"/>
      <c r="F265" s="118"/>
      <c r="G265" s="118"/>
      <c r="H265" s="118"/>
    </row>
    <row r="266" spans="2:8">
      <c r="B266" s="118"/>
      <c r="C266" s="118"/>
      <c r="D266" s="118"/>
      <c r="E266" s="118"/>
      <c r="F266" s="118"/>
      <c r="G266" s="118"/>
      <c r="H266" s="118"/>
    </row>
    <row r="267" spans="2:8">
      <c r="B267" s="118"/>
      <c r="C267" s="118"/>
      <c r="D267" s="118"/>
      <c r="E267" s="118"/>
      <c r="F267" s="118"/>
      <c r="G267" s="118"/>
      <c r="H267" s="118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</mergeCells>
  <conditionalFormatting sqref="V45:V46">
    <cfRule type="cellIs" dxfId="19" priority="23" stopIfTrue="1" operator="lessThan">
      <formula>0</formula>
    </cfRule>
  </conditionalFormatting>
  <conditionalFormatting sqref="V47">
    <cfRule type="cellIs" dxfId="18" priority="21" stopIfTrue="1" operator="lessThan">
      <formula>0</formula>
    </cfRule>
  </conditionalFormatting>
  <conditionalFormatting sqref="H15:H16">
    <cfRule type="cellIs" dxfId="17" priority="12" stopIfTrue="1" operator="lessThan">
      <formula>0</formula>
    </cfRule>
  </conditionalFormatting>
  <conditionalFormatting sqref="N6:N35">
    <cfRule type="cellIs" dxfId="16" priority="8" stopIfTrue="1" operator="lessThan">
      <formula>0</formula>
    </cfRule>
  </conditionalFormatting>
  <conditionalFormatting sqref="N36:N39">
    <cfRule type="cellIs" dxfId="15" priority="7" stopIfTrue="1" operator="lessThan">
      <formula>0</formula>
    </cfRule>
  </conditionalFormatting>
  <conditionalFormatting sqref="N41:N42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7:V44">
    <cfRule type="cellIs" dxfId="12" priority="4" stopIfTrue="1" operator="lessThan">
      <formula>0</formula>
    </cfRule>
  </conditionalFormatting>
  <conditionalFormatting sqref="V6">
    <cfRule type="cellIs" dxfId="11" priority="3" stopIfTrue="1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H17">
    <cfRule type="cellIs" dxfId="9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>
      <selection activeCell="K56" sqref="K56"/>
    </sheetView>
  </sheetViews>
  <sheetFormatPr defaultRowHeight="12.75"/>
  <cols>
    <col min="1" max="1" width="17.42578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35" t="s">
        <v>129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45">
        <v>2019</v>
      </c>
      <c r="B6" s="179">
        <v>362</v>
      </c>
      <c r="C6" s="179">
        <v>803</v>
      </c>
      <c r="D6" s="179">
        <v>1857</v>
      </c>
      <c r="E6" s="179">
        <v>2581</v>
      </c>
      <c r="F6" s="179">
        <v>2381</v>
      </c>
      <c r="G6" s="179">
        <v>2501</v>
      </c>
      <c r="H6" s="179">
        <v>2785</v>
      </c>
      <c r="I6" s="179">
        <v>2220</v>
      </c>
      <c r="J6" s="179">
        <v>1367</v>
      </c>
      <c r="K6" s="179">
        <v>1054</v>
      </c>
      <c r="L6" s="179">
        <v>598</v>
      </c>
      <c r="M6" s="180">
        <v>662</v>
      </c>
      <c r="N6" s="3">
        <v>16447</v>
      </c>
      <c r="O6" s="82"/>
      <c r="R6" s="83"/>
    </row>
    <row r="7" spans="1:18" s="62" customFormat="1">
      <c r="A7" s="145">
        <v>2020</v>
      </c>
      <c r="B7" s="179">
        <v>649</v>
      </c>
      <c r="C7" s="179">
        <v>863</v>
      </c>
      <c r="D7" s="179">
        <v>807</v>
      </c>
      <c r="E7" s="179">
        <v>811</v>
      </c>
      <c r="F7" s="179">
        <v>1953</v>
      </c>
      <c r="G7" s="179">
        <v>2303</v>
      </c>
      <c r="H7" s="179">
        <v>2338</v>
      </c>
      <c r="I7" s="179">
        <v>1964</v>
      </c>
      <c r="J7" s="179">
        <v>1552</v>
      </c>
      <c r="K7" s="179">
        <v>952</v>
      </c>
      <c r="L7" s="179">
        <v>1104</v>
      </c>
      <c r="M7" s="180">
        <v>3044</v>
      </c>
      <c r="N7" s="3">
        <v>19171</v>
      </c>
      <c r="O7" s="82"/>
      <c r="R7" s="83"/>
    </row>
    <row r="8" spans="1:18" s="62" customFormat="1">
      <c r="A8" s="145">
        <v>2021</v>
      </c>
      <c r="B8" s="179">
        <v>301</v>
      </c>
      <c r="C8" s="179">
        <v>401</v>
      </c>
      <c r="D8" s="179">
        <v>902</v>
      </c>
      <c r="E8" s="179">
        <v>1140</v>
      </c>
      <c r="F8" s="179">
        <v>1457</v>
      </c>
      <c r="G8" s="179">
        <v>1691</v>
      </c>
      <c r="H8" s="179">
        <v>1693</v>
      </c>
      <c r="I8" s="179">
        <v>1475</v>
      </c>
      <c r="J8" s="179">
        <v>1097</v>
      </c>
      <c r="K8" s="179">
        <v>849</v>
      </c>
      <c r="L8" s="179">
        <v>671</v>
      </c>
      <c r="M8" s="180">
        <v>1033</v>
      </c>
      <c r="N8" s="3">
        <v>18340</v>
      </c>
      <c r="O8" s="82"/>
      <c r="R8" s="84"/>
    </row>
    <row r="9" spans="1:18">
      <c r="A9" s="9">
        <v>2022</v>
      </c>
      <c r="B9" s="9">
        <v>355</v>
      </c>
      <c r="C9" s="9">
        <v>496</v>
      </c>
      <c r="D9" s="9">
        <v>1041</v>
      </c>
      <c r="E9" s="9">
        <v>1207</v>
      </c>
      <c r="F9" s="9">
        <v>1469</v>
      </c>
      <c r="G9" s="9">
        <v>1513</v>
      </c>
      <c r="H9" s="9">
        <v>1390</v>
      </c>
      <c r="I9" s="9">
        <v>1276</v>
      </c>
      <c r="J9" s="9">
        <v>965</v>
      </c>
      <c r="K9" s="9">
        <v>697</v>
      </c>
      <c r="L9" s="9"/>
      <c r="M9" s="9"/>
      <c r="N9" s="9">
        <f t="shared" ref="N9" si="0">SUM(B9:M9)</f>
        <v>10409</v>
      </c>
      <c r="O9" s="86"/>
    </row>
    <row r="10" spans="1:18">
      <c r="A10" s="133" t="s">
        <v>125</v>
      </c>
      <c r="B10" s="178">
        <f>+B9/B8-1</f>
        <v>0.17940199335548179</v>
      </c>
      <c r="C10" s="178">
        <f>+C9/C8-1</f>
        <v>0.23690773067331672</v>
      </c>
      <c r="D10" s="178">
        <f>+D9/D8-1</f>
        <v>0.15410199556541015</v>
      </c>
      <c r="E10" s="178">
        <f>+E9/E8-1</f>
        <v>5.8771929824561475E-2</v>
      </c>
      <c r="F10" s="178">
        <f t="shared" ref="F10" si="1">+F9/F8-1</f>
        <v>8.2361015785861191E-3</v>
      </c>
      <c r="G10" s="178">
        <f>+G9/G8-1</f>
        <v>-0.10526315789473684</v>
      </c>
      <c r="H10" s="178">
        <f>+H9/H8-1</f>
        <v>-0.1789722386296515</v>
      </c>
      <c r="I10" s="178">
        <f>+I9/I8-1</f>
        <v>-0.13491525423728812</v>
      </c>
      <c r="J10" s="178">
        <f>+J9/J8-1</f>
        <v>-0.12032816773017319</v>
      </c>
      <c r="K10" s="178">
        <f>+K9/K8-1</f>
        <v>-0.17903415783274446</v>
      </c>
      <c r="L10" s="178"/>
      <c r="M10" s="178"/>
      <c r="N10" s="206">
        <f ca="1">+N9/F14-1</f>
        <v>-5.4243140105397103E-2</v>
      </c>
    </row>
    <row r="11" spans="1:18">
      <c r="A11" s="2"/>
      <c r="B11" s="87"/>
      <c r="C11" s="87"/>
      <c r="D11" s="87"/>
      <c r="E11" s="87"/>
      <c r="F11" s="87"/>
      <c r="G11" s="87"/>
      <c r="H11" s="97"/>
      <c r="I11" s="97"/>
      <c r="J11" s="97"/>
      <c r="K11" s="97"/>
      <c r="L11" s="97"/>
      <c r="M11" s="97"/>
      <c r="N11" s="141"/>
    </row>
    <row r="12" spans="1:18" ht="24" customHeight="1">
      <c r="A12" s="237" t="s">
        <v>6</v>
      </c>
      <c r="B12" s="229" t="str">
        <f>'R_MC NEW 2022vs2021'!B12:C12</f>
        <v>OCTOBER</v>
      </c>
      <c r="C12" s="230"/>
      <c r="D12" s="231" t="s">
        <v>32</v>
      </c>
      <c r="E12" s="233" t="str">
        <f>'R_PTW 2022vs2021'!E9:F9</f>
        <v>JANUARY-OCTOBER</v>
      </c>
      <c r="F12" s="234"/>
      <c r="G12" s="231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8"/>
      <c r="B13" s="45">
        <f>'R_MC NEW 2022vs2021'!B13</f>
        <v>2022</v>
      </c>
      <c r="C13" s="45">
        <f>'R_MC NEW 2022vs2021'!C13</f>
        <v>2021</v>
      </c>
      <c r="D13" s="232"/>
      <c r="E13" s="45">
        <f>'R_MC NEW 2022vs2021'!E13</f>
        <v>2022</v>
      </c>
      <c r="F13" s="45">
        <f>'R_MC NEW 2022vs2021'!F13</f>
        <v>2021</v>
      </c>
      <c r="G13" s="232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37</v>
      </c>
      <c r="B14" s="147">
        <f ca="1">OFFSET(A9,,COUNTA(B10:M10),,)</f>
        <v>697</v>
      </c>
      <c r="C14" s="147">
        <f ca="1">OFFSET(A8,,COUNTA(B10:M10),,)</f>
        <v>849</v>
      </c>
      <c r="D14" s="177">
        <f ca="1">+B14/C14-1</f>
        <v>-0.17903415783274446</v>
      </c>
      <c r="E14" s="147">
        <f>+N9</f>
        <v>10409</v>
      </c>
      <c r="F14" s="148">
        <f ca="1">SUM(OFFSET(B8,,,,COUNTA(B10:M10)))</f>
        <v>11006</v>
      </c>
      <c r="G14" s="177">
        <f ca="1">+E14/F14-1</f>
        <v>-5.4243140105397103E-2</v>
      </c>
      <c r="H14" s="157"/>
      <c r="I14" s="88"/>
      <c r="J14" s="88"/>
      <c r="K14" s="88"/>
      <c r="L14" s="88"/>
      <c r="M14" s="88"/>
      <c r="N14" s="87"/>
    </row>
    <row r="15" spans="1:18">
      <c r="A15" s="9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35"/>
  <sheetViews>
    <sheetView showGridLines="0" zoomScale="110" zoomScaleNormal="110" workbookViewId="0">
      <selection activeCell="D15" sqref="D15:H17"/>
    </sheetView>
  </sheetViews>
  <sheetFormatPr defaultRowHeight="12.75"/>
  <cols>
    <col min="1" max="1" width="2" style="71" customWidth="1"/>
    <col min="2" max="2" width="8.140625" style="71" bestFit="1" customWidth="1"/>
    <col min="3" max="3" width="17.28515625" style="71" bestFit="1" customWidth="1"/>
    <col min="4" max="5" width="10.42578125" style="71" customWidth="1"/>
    <col min="6" max="7" width="9.140625" style="71"/>
    <col min="8" max="8" width="11.42578125" style="71" customWidth="1"/>
    <col min="9" max="9" width="11" style="71" customWidth="1"/>
    <col min="10" max="16384" width="9.140625" style="71"/>
  </cols>
  <sheetData>
    <row r="1" spans="2:16">
      <c r="B1" s="270"/>
      <c r="C1" s="270"/>
      <c r="D1" s="270"/>
      <c r="E1" s="270"/>
      <c r="F1" s="270"/>
      <c r="G1" s="270"/>
      <c r="H1" s="270"/>
      <c r="I1" s="70"/>
      <c r="J1" s="70"/>
      <c r="K1" s="70"/>
      <c r="L1" s="70"/>
    </row>
    <row r="2" spans="2:16" ht="14.25">
      <c r="B2" s="239" t="s">
        <v>153</v>
      </c>
      <c r="C2" s="239"/>
      <c r="D2" s="239"/>
      <c r="E2" s="239"/>
      <c r="F2" s="239"/>
      <c r="G2" s="239"/>
      <c r="H2" s="239"/>
      <c r="I2" s="271"/>
      <c r="J2" s="271"/>
      <c r="K2" s="271"/>
      <c r="L2" s="271"/>
    </row>
    <row r="3" spans="2:16" ht="24" customHeight="1">
      <c r="B3" s="241" t="s">
        <v>53</v>
      </c>
      <c r="C3" s="243" t="s">
        <v>54</v>
      </c>
      <c r="D3" s="245" t="str">
        <f>'R_MC 2022 rankings'!D3:H3</f>
        <v>January - October</v>
      </c>
      <c r="E3" s="246"/>
      <c r="F3" s="246"/>
      <c r="G3" s="246"/>
      <c r="H3" s="247"/>
      <c r="I3" s="72"/>
      <c r="J3" s="73"/>
      <c r="K3" s="73"/>
      <c r="L3" s="74"/>
      <c r="M3" s="75"/>
      <c r="N3" s="75"/>
      <c r="O3" s="75"/>
      <c r="P3" s="75"/>
    </row>
    <row r="4" spans="2:16">
      <c r="B4" s="242"/>
      <c r="C4" s="244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76"/>
      <c r="J4" s="77"/>
      <c r="K4" s="77"/>
      <c r="L4" s="78"/>
      <c r="M4" s="75"/>
      <c r="N4" s="79"/>
      <c r="O4" s="75"/>
      <c r="P4" s="76"/>
    </row>
    <row r="5" spans="2:16">
      <c r="B5" s="201">
        <v>1</v>
      </c>
      <c r="C5" s="207" t="s">
        <v>27</v>
      </c>
      <c r="D5" s="185">
        <v>2424</v>
      </c>
      <c r="E5" s="208">
        <v>0.23287539629167067</v>
      </c>
      <c r="F5" s="185">
        <v>1716</v>
      </c>
      <c r="G5" s="186">
        <v>0.15591495547882972</v>
      </c>
      <c r="H5" s="209">
        <v>0.41258741258741249</v>
      </c>
      <c r="I5" s="76"/>
      <c r="J5" s="77"/>
      <c r="K5" s="77"/>
      <c r="L5" s="78"/>
      <c r="M5" s="75"/>
      <c r="N5" s="79"/>
      <c r="O5" s="75"/>
      <c r="P5" s="76"/>
    </row>
    <row r="6" spans="2:16">
      <c r="B6" s="203">
        <v>2</v>
      </c>
      <c r="C6" s="210" t="s">
        <v>44</v>
      </c>
      <c r="D6" s="188">
        <v>1465</v>
      </c>
      <c r="E6" s="211">
        <v>0.14074358728023825</v>
      </c>
      <c r="F6" s="188">
        <v>2064</v>
      </c>
      <c r="G6" s="189">
        <v>0.18753407232418681</v>
      </c>
      <c r="H6" s="212">
        <v>-0.2902131782945736</v>
      </c>
      <c r="I6" s="76"/>
      <c r="J6" s="77"/>
      <c r="K6" s="77"/>
      <c r="L6" s="78"/>
      <c r="M6" s="75"/>
      <c r="N6" s="79"/>
      <c r="O6" s="75"/>
      <c r="P6" s="76"/>
    </row>
    <row r="7" spans="2:16">
      <c r="B7" s="203">
        <v>3</v>
      </c>
      <c r="C7" s="210" t="s">
        <v>72</v>
      </c>
      <c r="D7" s="188">
        <v>1056</v>
      </c>
      <c r="E7" s="211">
        <v>0.10145066769142089</v>
      </c>
      <c r="F7" s="188">
        <v>994</v>
      </c>
      <c r="G7" s="189">
        <v>9.0314373977830278E-2</v>
      </c>
      <c r="H7" s="212">
        <v>6.2374245472837098E-2</v>
      </c>
      <c r="I7" s="76"/>
      <c r="J7" s="77"/>
      <c r="K7" s="77"/>
      <c r="L7" s="78"/>
      <c r="M7" s="75"/>
      <c r="N7" s="79"/>
      <c r="O7" s="75"/>
      <c r="P7" s="76"/>
    </row>
    <row r="8" spans="2:16">
      <c r="B8" s="203">
        <v>4</v>
      </c>
      <c r="C8" s="210" t="s">
        <v>81</v>
      </c>
      <c r="D8" s="188">
        <v>571</v>
      </c>
      <c r="E8" s="211">
        <v>5.4856374291478528E-2</v>
      </c>
      <c r="F8" s="188">
        <v>587</v>
      </c>
      <c r="G8" s="189">
        <v>5.3334544793748863E-2</v>
      </c>
      <c r="H8" s="212">
        <v>-2.7257240204429323E-2</v>
      </c>
      <c r="I8" s="76"/>
      <c r="J8" s="77"/>
      <c r="K8" s="77"/>
      <c r="L8" s="78"/>
      <c r="M8" s="75"/>
      <c r="N8" s="79"/>
      <c r="O8" s="75"/>
      <c r="P8" s="76"/>
    </row>
    <row r="9" spans="2:16">
      <c r="B9" s="213">
        <v>5</v>
      </c>
      <c r="C9" s="214" t="s">
        <v>88</v>
      </c>
      <c r="D9" s="192">
        <v>505</v>
      </c>
      <c r="E9" s="215">
        <v>4.8515707560764725E-2</v>
      </c>
      <c r="F9" s="192">
        <v>509</v>
      </c>
      <c r="G9" s="193">
        <v>4.6247501362892969E-2</v>
      </c>
      <c r="H9" s="216">
        <v>-7.8585461689587577E-3</v>
      </c>
      <c r="I9" s="76"/>
      <c r="J9" s="77"/>
      <c r="K9" s="77"/>
      <c r="L9" s="78"/>
      <c r="M9" s="75"/>
      <c r="N9" s="79"/>
      <c r="O9" s="75"/>
      <c r="P9" s="76"/>
    </row>
    <row r="10" spans="2:16">
      <c r="B10" s="201">
        <v>6</v>
      </c>
      <c r="C10" s="207" t="s">
        <v>156</v>
      </c>
      <c r="D10" s="185">
        <v>438</v>
      </c>
      <c r="E10" s="208">
        <v>4.2078970122009798E-2</v>
      </c>
      <c r="F10" s="185">
        <v>600</v>
      </c>
      <c r="G10" s="186">
        <v>5.4515718698891512E-2</v>
      </c>
      <c r="H10" s="209">
        <v>-0.27</v>
      </c>
      <c r="I10" s="76"/>
      <c r="J10" s="77"/>
      <c r="K10" s="77"/>
      <c r="L10" s="78"/>
      <c r="M10" s="75"/>
      <c r="N10" s="79"/>
      <c r="O10" s="75"/>
      <c r="P10" s="76"/>
    </row>
    <row r="11" spans="2:16">
      <c r="B11" s="203">
        <v>7</v>
      </c>
      <c r="C11" s="210" t="s">
        <v>98</v>
      </c>
      <c r="D11" s="188">
        <v>373</v>
      </c>
      <c r="E11" s="211">
        <v>3.583437409933711E-2</v>
      </c>
      <c r="F11" s="188">
        <v>465</v>
      </c>
      <c r="G11" s="189">
        <v>4.2249681991640926E-2</v>
      </c>
      <c r="H11" s="212">
        <v>-0.19784946236559142</v>
      </c>
      <c r="I11" s="76"/>
      <c r="J11" s="77"/>
      <c r="K11" s="77"/>
      <c r="L11" s="78"/>
      <c r="M11" s="75"/>
      <c r="N11" s="79"/>
      <c r="O11" s="75"/>
      <c r="P11" s="76"/>
    </row>
    <row r="12" spans="2:16">
      <c r="B12" s="203">
        <v>8</v>
      </c>
      <c r="C12" s="210" t="s">
        <v>99</v>
      </c>
      <c r="D12" s="188">
        <v>322</v>
      </c>
      <c r="E12" s="211">
        <v>3.0934767989240081E-2</v>
      </c>
      <c r="F12" s="188">
        <v>378</v>
      </c>
      <c r="G12" s="189">
        <v>3.4344902780301653E-2</v>
      </c>
      <c r="H12" s="212">
        <v>-0.14814814814814814</v>
      </c>
      <c r="I12" s="76"/>
      <c r="J12" s="77"/>
      <c r="K12" s="77"/>
      <c r="L12" s="78"/>
      <c r="M12" s="75"/>
      <c r="N12" s="79"/>
      <c r="O12" s="75"/>
      <c r="P12" s="76"/>
    </row>
    <row r="13" spans="2:16">
      <c r="B13" s="203"/>
      <c r="C13" s="210" t="s">
        <v>102</v>
      </c>
      <c r="D13" s="188">
        <v>322</v>
      </c>
      <c r="E13" s="211">
        <v>3.0934767989240081E-2</v>
      </c>
      <c r="F13" s="188">
        <v>279</v>
      </c>
      <c r="G13" s="189">
        <v>2.5349809194984554E-2</v>
      </c>
      <c r="H13" s="212">
        <v>0.15412186379928317</v>
      </c>
      <c r="I13" s="76"/>
      <c r="J13" s="77"/>
      <c r="K13" s="77"/>
      <c r="L13" s="78"/>
      <c r="M13" s="75"/>
      <c r="N13" s="79"/>
      <c r="O13" s="75"/>
      <c r="P13" s="76"/>
    </row>
    <row r="14" spans="2:16" ht="12.75" customHeight="1">
      <c r="B14" s="213">
        <v>10</v>
      </c>
      <c r="C14" s="214" t="s">
        <v>29</v>
      </c>
      <c r="D14" s="192">
        <v>319</v>
      </c>
      <c r="E14" s="215">
        <v>3.0646555865116727E-2</v>
      </c>
      <c r="F14" s="192">
        <v>572</v>
      </c>
      <c r="G14" s="193">
        <v>5.1971651826276576E-2</v>
      </c>
      <c r="H14" s="216">
        <v>-0.44230769230769229</v>
      </c>
      <c r="I14" s="75"/>
      <c r="J14" s="78"/>
      <c r="K14" s="78"/>
      <c r="L14" s="78"/>
      <c r="N14" s="75"/>
      <c r="O14" s="75"/>
      <c r="P14" s="75"/>
    </row>
    <row r="15" spans="2:16">
      <c r="B15" s="266" t="s">
        <v>82</v>
      </c>
      <c r="C15" s="267"/>
      <c r="D15" s="155">
        <v>7795</v>
      </c>
      <c r="E15" s="195">
        <v>0.74887116918051688</v>
      </c>
      <c r="F15" s="161">
        <v>8164</v>
      </c>
      <c r="G15" s="195">
        <v>0.74177721242958394</v>
      </c>
      <c r="H15" s="196">
        <v>-4.5198432141107303E-2</v>
      </c>
      <c r="J15" s="76"/>
      <c r="K15" s="76"/>
      <c r="N15" s="75"/>
      <c r="O15" s="75"/>
      <c r="P15" s="75"/>
    </row>
    <row r="16" spans="2:16" ht="12.75" customHeight="1">
      <c r="B16" s="266" t="s">
        <v>83</v>
      </c>
      <c r="C16" s="267"/>
      <c r="D16" s="161">
        <v>2614</v>
      </c>
      <c r="E16" s="195">
        <v>0.25112883081948312</v>
      </c>
      <c r="F16" s="161">
        <v>2842</v>
      </c>
      <c r="G16" s="195">
        <v>0.25822278757041611</v>
      </c>
      <c r="H16" s="175">
        <v>-8.0225193525686134E-2</v>
      </c>
      <c r="I16" s="159"/>
      <c r="J16" s="76"/>
      <c r="K16" s="76"/>
    </row>
    <row r="17" spans="2:11">
      <c r="B17" s="266" t="s">
        <v>84</v>
      </c>
      <c r="C17" s="267"/>
      <c r="D17" s="197">
        <v>10409</v>
      </c>
      <c r="E17" s="198">
        <v>0.99999999999999933</v>
      </c>
      <c r="F17" s="197">
        <v>11006</v>
      </c>
      <c r="G17" s="199">
        <v>1.0000000000000009</v>
      </c>
      <c r="H17" s="200">
        <v>-5.4243140105397103E-2</v>
      </c>
      <c r="J17" s="76"/>
      <c r="K17" s="76"/>
    </row>
    <row r="18" spans="2:11">
      <c r="B18" s="265" t="s">
        <v>74</v>
      </c>
      <c r="C18" s="265"/>
      <c r="D18" s="265"/>
      <c r="E18" s="265"/>
      <c r="F18" s="265"/>
      <c r="G18" s="265"/>
      <c r="H18" s="265"/>
      <c r="I18" s="76"/>
      <c r="J18" s="76"/>
      <c r="K18" s="76"/>
    </row>
    <row r="19" spans="2:11">
      <c r="B19" s="262" t="s">
        <v>41</v>
      </c>
      <c r="C19" s="262"/>
      <c r="D19" s="262"/>
      <c r="E19" s="262"/>
      <c r="F19" s="262"/>
      <c r="G19" s="262"/>
      <c r="H19" s="262"/>
      <c r="I19" s="76"/>
      <c r="J19" s="76"/>
      <c r="K19" s="76"/>
    </row>
    <row r="20" spans="2:11">
      <c r="B20" s="262"/>
      <c r="C20" s="262"/>
      <c r="D20" s="262"/>
      <c r="E20" s="262"/>
      <c r="F20" s="262"/>
      <c r="G20" s="262"/>
      <c r="H20" s="262"/>
      <c r="I20" s="76"/>
      <c r="J20" s="76"/>
      <c r="K20" s="76"/>
    </row>
    <row r="21" spans="2:11">
      <c r="B21" s="79"/>
      <c r="C21" s="79"/>
      <c r="D21" s="76"/>
      <c r="E21" s="76"/>
      <c r="F21" s="76"/>
      <c r="G21" s="76"/>
      <c r="H21" s="79"/>
      <c r="I21" s="76"/>
      <c r="J21" s="76"/>
      <c r="K21" s="76"/>
    </row>
    <row r="22" spans="2:11">
      <c r="B22" s="79"/>
      <c r="C22" s="80"/>
      <c r="D22" s="76"/>
      <c r="E22" s="76"/>
      <c r="F22" s="76"/>
      <c r="G22" s="76"/>
      <c r="H22" s="79"/>
      <c r="I22" s="76"/>
      <c r="J22" s="76"/>
      <c r="K22" s="76"/>
    </row>
    <row r="23" spans="2:11">
      <c r="B23" s="79"/>
      <c r="C23" s="79"/>
      <c r="D23" s="76"/>
      <c r="E23" s="76"/>
      <c r="F23" s="76"/>
      <c r="G23" s="76"/>
      <c r="H23" s="79"/>
      <c r="I23" s="76"/>
      <c r="J23" s="76"/>
      <c r="K23" s="76"/>
    </row>
    <row r="24" spans="2:11">
      <c r="B24" s="79"/>
      <c r="C24" s="79"/>
      <c r="D24" s="76"/>
      <c r="E24" s="76"/>
      <c r="F24" s="76"/>
      <c r="G24" s="76"/>
      <c r="H24" s="79"/>
      <c r="I24" s="76"/>
      <c r="J24" s="76"/>
      <c r="K24" s="76"/>
    </row>
    <row r="25" spans="2:11">
      <c r="B25" s="79"/>
      <c r="C25" s="79"/>
      <c r="D25" s="76"/>
      <c r="E25" s="76"/>
      <c r="F25" s="76"/>
      <c r="G25" s="76"/>
      <c r="H25" s="79"/>
      <c r="I25" s="76"/>
      <c r="J25" s="76"/>
      <c r="K25" s="76"/>
    </row>
    <row r="26" spans="2:11">
      <c r="B26" s="79"/>
      <c r="C26" s="79"/>
      <c r="D26" s="76"/>
      <c r="E26" s="76"/>
      <c r="F26" s="76"/>
      <c r="G26" s="76"/>
      <c r="H26" s="79"/>
      <c r="I26" s="76"/>
      <c r="J26" s="76"/>
      <c r="K26" s="76"/>
    </row>
    <row r="27" spans="2:11">
      <c r="B27" s="79"/>
      <c r="C27" s="80"/>
      <c r="D27" s="76"/>
      <c r="E27" s="76"/>
      <c r="F27" s="76"/>
      <c r="G27" s="76"/>
      <c r="H27" s="79"/>
      <c r="I27" s="76"/>
      <c r="J27" s="76"/>
      <c r="K27" s="76"/>
    </row>
    <row r="28" spans="2:11">
      <c r="B28" s="79"/>
      <c r="C28" s="79"/>
      <c r="D28" s="76"/>
      <c r="E28" s="76"/>
      <c r="F28" s="76"/>
      <c r="G28" s="76"/>
      <c r="H28" s="79"/>
      <c r="I28" s="76"/>
      <c r="J28" s="76"/>
      <c r="K28" s="76"/>
    </row>
    <row r="29" spans="2:11">
      <c r="B29" s="79"/>
      <c r="C29" s="80"/>
      <c r="D29" s="76"/>
      <c r="E29" s="76"/>
      <c r="F29" s="76"/>
      <c r="G29" s="76"/>
      <c r="H29" s="79"/>
      <c r="I29" s="76"/>
      <c r="J29" s="76"/>
      <c r="K29" s="76"/>
    </row>
    <row r="30" spans="2:11">
      <c r="B30" s="79"/>
      <c r="C30" s="79"/>
      <c r="D30" s="76"/>
      <c r="E30" s="76"/>
      <c r="F30" s="76"/>
      <c r="G30" s="76"/>
      <c r="H30" s="79"/>
      <c r="I30" s="76"/>
      <c r="J30" s="76"/>
      <c r="K30" s="76"/>
    </row>
    <row r="31" spans="2:11">
      <c r="B31" s="79"/>
      <c r="C31" s="79"/>
      <c r="D31" s="76"/>
      <c r="E31" s="76"/>
      <c r="F31" s="76"/>
      <c r="G31" s="76"/>
      <c r="H31" s="79"/>
      <c r="I31" s="76"/>
      <c r="J31" s="76"/>
      <c r="K31" s="76"/>
    </row>
    <row r="32" spans="2:11">
      <c r="B32" s="79"/>
      <c r="C32" s="79"/>
      <c r="D32" s="76"/>
      <c r="E32" s="76"/>
      <c r="F32" s="76"/>
      <c r="G32" s="76"/>
      <c r="H32" s="79"/>
      <c r="I32" s="76"/>
      <c r="J32" s="76"/>
      <c r="K32" s="76"/>
    </row>
    <row r="33" spans="2:11">
      <c r="B33" s="79"/>
      <c r="C33" s="79"/>
      <c r="D33" s="76"/>
      <c r="E33" s="76"/>
      <c r="F33" s="76"/>
      <c r="G33" s="76"/>
      <c r="H33" s="79"/>
      <c r="I33" s="76"/>
      <c r="J33" s="76"/>
      <c r="K33" s="76"/>
    </row>
    <row r="34" spans="2:11">
      <c r="B34" s="79"/>
      <c r="C34" s="80"/>
      <c r="D34" s="76"/>
      <c r="E34" s="76"/>
      <c r="F34" s="76"/>
      <c r="G34" s="76"/>
      <c r="H34" s="79"/>
      <c r="I34" s="76"/>
      <c r="J34" s="76"/>
      <c r="K34" s="76"/>
    </row>
    <row r="35" spans="2:11">
      <c r="B35" s="79"/>
      <c r="C35" s="79"/>
      <c r="D35" s="76"/>
      <c r="E35" s="76"/>
      <c r="F35" s="76"/>
      <c r="G35" s="76"/>
      <c r="H35" s="79"/>
      <c r="I35" s="76"/>
      <c r="J35" s="76"/>
      <c r="K35" s="76"/>
    </row>
    <row r="36" spans="2:11">
      <c r="B36" s="79"/>
      <c r="C36" s="79"/>
      <c r="D36" s="76"/>
      <c r="E36" s="76"/>
      <c r="F36" s="76"/>
      <c r="G36" s="76"/>
      <c r="H36" s="79"/>
      <c r="I36" s="76"/>
      <c r="J36" s="76"/>
      <c r="K36" s="76"/>
    </row>
    <row r="37" spans="2:11">
      <c r="B37" s="79"/>
      <c r="C37" s="79"/>
      <c r="D37" s="76"/>
      <c r="E37" s="76"/>
      <c r="F37" s="76"/>
      <c r="G37" s="76"/>
      <c r="H37" s="79"/>
      <c r="I37" s="76"/>
      <c r="J37" s="76"/>
      <c r="K37" s="76"/>
    </row>
    <row r="38" spans="2:11">
      <c r="B38" s="79"/>
      <c r="C38" s="79"/>
      <c r="D38" s="76"/>
      <c r="E38" s="76"/>
      <c r="F38" s="76"/>
      <c r="G38" s="76"/>
      <c r="H38" s="79"/>
      <c r="I38" s="76"/>
      <c r="J38" s="76"/>
      <c r="K38" s="76"/>
    </row>
    <row r="39" spans="2:11">
      <c r="B39" s="79"/>
      <c r="C39" s="79"/>
      <c r="D39" s="76"/>
      <c r="E39" s="76"/>
      <c r="F39" s="76"/>
      <c r="G39" s="76"/>
      <c r="H39" s="79"/>
      <c r="I39" s="76"/>
      <c r="J39" s="76"/>
      <c r="K39" s="76"/>
    </row>
    <row r="40" spans="2:11">
      <c r="B40" s="79"/>
      <c r="C40" s="80"/>
      <c r="D40" s="76"/>
      <c r="E40" s="76"/>
      <c r="F40" s="76"/>
      <c r="G40" s="76"/>
      <c r="H40" s="79"/>
      <c r="I40" s="76"/>
      <c r="J40" s="76"/>
      <c r="K40" s="76"/>
    </row>
    <row r="41" spans="2:11">
      <c r="B41" s="79"/>
      <c r="C41" s="79"/>
      <c r="D41" s="76"/>
      <c r="E41" s="76"/>
      <c r="F41" s="76"/>
      <c r="G41" s="76"/>
      <c r="H41" s="79"/>
      <c r="I41" s="76"/>
      <c r="J41" s="76"/>
      <c r="K41" s="76"/>
    </row>
    <row r="42" spans="2:11">
      <c r="B42" s="79"/>
      <c r="C42" s="79"/>
      <c r="D42" s="76"/>
      <c r="E42" s="76"/>
      <c r="F42" s="76"/>
      <c r="G42" s="76"/>
      <c r="H42" s="79"/>
      <c r="I42" s="76"/>
      <c r="J42" s="76"/>
      <c r="K42" s="76"/>
    </row>
    <row r="43" spans="2:11">
      <c r="B43" s="79"/>
      <c r="C43" s="79"/>
      <c r="D43" s="76"/>
      <c r="E43" s="76"/>
      <c r="F43" s="76"/>
      <c r="G43" s="76"/>
      <c r="H43" s="79"/>
      <c r="I43" s="76"/>
      <c r="J43" s="76"/>
      <c r="K43" s="76"/>
    </row>
    <row r="44" spans="2:11">
      <c r="B44" s="79"/>
      <c r="C44" s="80"/>
      <c r="D44" s="76"/>
      <c r="E44" s="76"/>
      <c r="F44" s="76"/>
      <c r="G44" s="76"/>
      <c r="H44" s="79"/>
      <c r="I44" s="76"/>
      <c r="J44" s="76"/>
      <c r="K44" s="76"/>
    </row>
    <row r="45" spans="2:11">
      <c r="B45" s="79"/>
      <c r="C45" s="79"/>
      <c r="D45" s="76"/>
      <c r="E45" s="76"/>
      <c r="F45" s="76"/>
      <c r="G45" s="76"/>
      <c r="H45" s="79"/>
      <c r="I45" s="76"/>
      <c r="J45" s="76"/>
      <c r="K45" s="76"/>
    </row>
    <row r="46" spans="2:11">
      <c r="B46" s="79"/>
      <c r="C46" s="79"/>
      <c r="D46" s="76"/>
      <c r="E46" s="76"/>
      <c r="F46" s="76"/>
      <c r="G46" s="76"/>
      <c r="H46" s="79"/>
      <c r="I46" s="76"/>
      <c r="J46" s="76"/>
      <c r="K46" s="76"/>
    </row>
    <row r="47" spans="2:11">
      <c r="B47" s="79"/>
      <c r="C47" s="79"/>
      <c r="D47" s="76"/>
      <c r="E47" s="76"/>
      <c r="F47" s="76"/>
      <c r="G47" s="76"/>
      <c r="H47" s="79"/>
      <c r="I47" s="76"/>
      <c r="J47" s="76"/>
      <c r="K47" s="76"/>
    </row>
    <row r="48" spans="2:11">
      <c r="B48" s="79"/>
      <c r="C48" s="80"/>
      <c r="D48" s="76"/>
      <c r="E48" s="76"/>
      <c r="F48" s="76"/>
      <c r="G48" s="76"/>
      <c r="H48" s="79"/>
      <c r="I48" s="76"/>
      <c r="J48" s="76"/>
      <c r="K48" s="76"/>
    </row>
    <row r="49" spans="2:11">
      <c r="B49" s="79"/>
      <c r="C49" s="79"/>
      <c r="D49" s="76"/>
      <c r="E49" s="76"/>
      <c r="F49" s="76"/>
      <c r="G49" s="76"/>
      <c r="H49" s="79"/>
      <c r="I49" s="76"/>
      <c r="J49" s="76"/>
      <c r="K49" s="76"/>
    </row>
    <row r="50" spans="2:11">
      <c r="B50" s="79"/>
      <c r="C50" s="79"/>
      <c r="D50" s="76"/>
      <c r="E50" s="76"/>
      <c r="F50" s="76"/>
      <c r="G50" s="76"/>
      <c r="H50" s="79"/>
      <c r="I50" s="76"/>
      <c r="J50" s="76"/>
      <c r="K50" s="76"/>
    </row>
    <row r="51" spans="2:11">
      <c r="B51" s="79"/>
      <c r="C51" s="79"/>
      <c r="D51" s="76"/>
      <c r="E51" s="76"/>
      <c r="F51" s="76"/>
      <c r="G51" s="76"/>
      <c r="H51" s="79"/>
      <c r="I51" s="76"/>
      <c r="J51" s="76"/>
      <c r="K51" s="76"/>
    </row>
    <row r="52" spans="2:11">
      <c r="B52" s="79"/>
      <c r="C52" s="79"/>
      <c r="D52" s="76"/>
      <c r="E52" s="76"/>
      <c r="F52" s="76"/>
      <c r="G52" s="76"/>
      <c r="H52" s="79"/>
      <c r="I52" s="76"/>
      <c r="J52" s="76"/>
      <c r="K52" s="76"/>
    </row>
    <row r="53" spans="2:11">
      <c r="B53" s="79"/>
      <c r="C53" s="80"/>
      <c r="D53" s="76"/>
      <c r="E53" s="76"/>
      <c r="F53" s="76"/>
      <c r="G53" s="76"/>
      <c r="H53" s="79"/>
      <c r="I53" s="76"/>
      <c r="J53" s="76"/>
      <c r="K53" s="76"/>
    </row>
    <row r="54" spans="2:11">
      <c r="B54" s="79"/>
      <c r="C54" s="79"/>
      <c r="D54" s="76"/>
      <c r="E54" s="76"/>
      <c r="F54" s="76"/>
      <c r="G54" s="76"/>
      <c r="H54" s="79"/>
      <c r="I54" s="76"/>
      <c r="J54" s="76"/>
      <c r="K54" s="76"/>
    </row>
    <row r="55" spans="2:11">
      <c r="B55" s="79"/>
      <c r="C55" s="79"/>
      <c r="D55" s="76"/>
      <c r="E55" s="76"/>
      <c r="F55" s="76"/>
      <c r="G55" s="76"/>
      <c r="H55" s="79"/>
      <c r="I55" s="76"/>
      <c r="J55" s="76"/>
      <c r="K55" s="76"/>
    </row>
    <row r="56" spans="2:11">
      <c r="B56" s="79"/>
      <c r="C56" s="79"/>
      <c r="D56" s="76"/>
      <c r="E56" s="76"/>
      <c r="F56" s="76"/>
      <c r="G56" s="76"/>
      <c r="H56" s="79"/>
      <c r="I56" s="76"/>
      <c r="J56" s="76"/>
      <c r="K56" s="76"/>
    </row>
    <row r="57" spans="2:11">
      <c r="B57" s="79"/>
      <c r="C57" s="79"/>
      <c r="D57" s="76"/>
      <c r="E57" s="76"/>
      <c r="F57" s="76"/>
      <c r="G57" s="76"/>
      <c r="H57" s="79"/>
      <c r="I57" s="76"/>
      <c r="J57" s="76"/>
      <c r="K57" s="76"/>
    </row>
    <row r="58" spans="2:11">
      <c r="B58" s="79"/>
      <c r="C58" s="79"/>
      <c r="D58" s="76"/>
      <c r="E58" s="76"/>
      <c r="F58" s="76"/>
      <c r="G58" s="76"/>
      <c r="H58" s="79"/>
      <c r="I58" s="76"/>
      <c r="J58" s="76"/>
      <c r="K58" s="76"/>
    </row>
    <row r="59" spans="2:11">
      <c r="B59" s="79"/>
      <c r="C59" s="80"/>
      <c r="D59" s="76"/>
      <c r="E59" s="76"/>
      <c r="F59" s="76"/>
      <c r="G59" s="76"/>
      <c r="H59" s="79"/>
      <c r="I59" s="76"/>
      <c r="J59" s="76"/>
      <c r="K59" s="76"/>
    </row>
    <row r="60" spans="2:11">
      <c r="B60" s="79"/>
      <c r="C60" s="79"/>
      <c r="D60" s="76"/>
      <c r="E60" s="76"/>
      <c r="F60" s="76"/>
      <c r="G60" s="76"/>
      <c r="H60" s="79"/>
      <c r="I60" s="76"/>
      <c r="J60" s="76"/>
      <c r="K60" s="76"/>
    </row>
    <row r="61" spans="2:11">
      <c r="B61" s="79"/>
      <c r="C61" s="79"/>
      <c r="D61" s="76"/>
      <c r="E61" s="76"/>
      <c r="F61" s="76"/>
      <c r="G61" s="76"/>
      <c r="H61" s="79"/>
      <c r="I61" s="76"/>
      <c r="J61" s="76"/>
      <c r="K61" s="76"/>
    </row>
    <row r="62" spans="2:11">
      <c r="B62" s="79"/>
      <c r="C62" s="79"/>
      <c r="D62" s="76"/>
      <c r="E62" s="76"/>
      <c r="F62" s="76"/>
      <c r="G62" s="76"/>
      <c r="H62" s="79"/>
      <c r="I62" s="76"/>
      <c r="J62" s="76"/>
      <c r="K62" s="76"/>
    </row>
    <row r="63" spans="2:11">
      <c r="B63" s="79"/>
      <c r="C63" s="79"/>
      <c r="D63" s="76"/>
      <c r="E63" s="76"/>
      <c r="F63" s="76"/>
      <c r="G63" s="76"/>
      <c r="H63" s="79"/>
      <c r="I63" s="76"/>
      <c r="J63" s="76"/>
      <c r="K63" s="76"/>
    </row>
    <row r="64" spans="2:11">
      <c r="B64" s="79"/>
      <c r="C64" s="79"/>
      <c r="D64" s="76"/>
      <c r="E64" s="76"/>
      <c r="F64" s="76"/>
      <c r="G64" s="76"/>
      <c r="H64" s="79"/>
      <c r="I64" s="76"/>
      <c r="J64" s="76"/>
      <c r="K64" s="76"/>
    </row>
    <row r="65" spans="2:11">
      <c r="B65" s="79"/>
      <c r="C65" s="79"/>
      <c r="D65" s="76"/>
      <c r="E65" s="76"/>
      <c r="F65" s="76"/>
      <c r="G65" s="76"/>
      <c r="H65" s="79"/>
      <c r="I65" s="76"/>
      <c r="J65" s="76"/>
      <c r="K65" s="76"/>
    </row>
    <row r="66" spans="2:11">
      <c r="B66" s="79"/>
      <c r="C66" s="79"/>
      <c r="D66" s="76"/>
      <c r="E66" s="76"/>
      <c r="F66" s="76"/>
      <c r="G66" s="76"/>
      <c r="H66" s="79"/>
      <c r="I66" s="76"/>
      <c r="J66" s="76"/>
      <c r="K66" s="76"/>
    </row>
    <row r="67" spans="2:11">
      <c r="B67" s="79"/>
      <c r="C67" s="79"/>
      <c r="D67" s="76"/>
      <c r="E67" s="76"/>
      <c r="F67" s="76"/>
      <c r="G67" s="76"/>
      <c r="H67" s="79"/>
      <c r="I67" s="76"/>
      <c r="J67" s="76"/>
      <c r="K67" s="76"/>
    </row>
    <row r="68" spans="2:11">
      <c r="B68" s="79"/>
      <c r="C68" s="79"/>
      <c r="D68" s="76"/>
      <c r="E68" s="76"/>
      <c r="F68" s="76"/>
      <c r="G68" s="76"/>
      <c r="H68" s="79"/>
      <c r="I68" s="76"/>
      <c r="J68" s="76"/>
      <c r="K68" s="76"/>
    </row>
    <row r="69" spans="2:11">
      <c r="B69" s="79"/>
      <c r="C69" s="79"/>
      <c r="D69" s="76"/>
      <c r="E69" s="76"/>
      <c r="F69" s="76"/>
      <c r="G69" s="76"/>
      <c r="H69" s="79"/>
      <c r="I69" s="76"/>
      <c r="J69" s="76"/>
      <c r="K69" s="76"/>
    </row>
    <row r="70" spans="2:11">
      <c r="B70" s="79"/>
      <c r="C70" s="79"/>
      <c r="D70" s="76"/>
      <c r="E70" s="76"/>
      <c r="F70" s="76"/>
      <c r="G70" s="76"/>
      <c r="H70" s="79"/>
      <c r="I70" s="76"/>
      <c r="J70" s="76"/>
      <c r="K70" s="76"/>
    </row>
    <row r="71" spans="2:11">
      <c r="B71" s="79"/>
      <c r="C71" s="79"/>
      <c r="D71" s="76"/>
      <c r="E71" s="76"/>
      <c r="F71" s="76"/>
      <c r="G71" s="76"/>
      <c r="H71" s="79"/>
      <c r="I71" s="76"/>
      <c r="J71" s="76"/>
      <c r="K71" s="76"/>
    </row>
    <row r="72" spans="2:11">
      <c r="B72" s="79"/>
      <c r="C72" s="80"/>
      <c r="D72" s="76"/>
      <c r="E72" s="76"/>
      <c r="F72" s="76"/>
      <c r="G72" s="76"/>
      <c r="H72" s="79"/>
      <c r="I72" s="76"/>
      <c r="J72" s="76"/>
      <c r="K72" s="76"/>
    </row>
    <row r="73" spans="2:11">
      <c r="B73" s="79"/>
      <c r="C73" s="79"/>
      <c r="D73" s="76"/>
      <c r="E73" s="76"/>
      <c r="F73" s="76"/>
      <c r="G73" s="76"/>
      <c r="H73" s="79"/>
      <c r="I73" s="76"/>
      <c r="J73" s="76"/>
      <c r="K73" s="76"/>
    </row>
    <row r="74" spans="2:11">
      <c r="B74" s="79"/>
      <c r="C74" s="79"/>
      <c r="D74" s="76"/>
      <c r="E74" s="76"/>
      <c r="F74" s="76"/>
      <c r="G74" s="76"/>
      <c r="H74" s="79"/>
      <c r="I74" s="76"/>
      <c r="J74" s="76"/>
      <c r="K74" s="76"/>
    </row>
    <row r="75" spans="2:11">
      <c r="B75" s="79"/>
      <c r="C75" s="79"/>
      <c r="D75" s="76"/>
      <c r="E75" s="76"/>
      <c r="F75" s="76"/>
      <c r="G75" s="76"/>
      <c r="H75" s="79"/>
      <c r="I75" s="76"/>
      <c r="J75" s="76"/>
      <c r="K75" s="76"/>
    </row>
    <row r="76" spans="2:11">
      <c r="B76" s="79"/>
      <c r="C76" s="79"/>
      <c r="D76" s="76"/>
      <c r="E76" s="76"/>
      <c r="F76" s="76"/>
      <c r="G76" s="76"/>
      <c r="H76" s="79"/>
      <c r="I76" s="76"/>
      <c r="J76" s="76"/>
      <c r="K76" s="76"/>
    </row>
    <row r="77" spans="2:11">
      <c r="B77" s="79"/>
      <c r="C77" s="79"/>
      <c r="D77" s="76"/>
      <c r="E77" s="76"/>
      <c r="F77" s="76"/>
      <c r="G77" s="76"/>
      <c r="H77" s="79"/>
      <c r="I77" s="76"/>
      <c r="J77" s="76"/>
      <c r="K77" s="76"/>
    </row>
    <row r="78" spans="2:11">
      <c r="B78" s="79"/>
      <c r="C78" s="79"/>
      <c r="D78" s="76"/>
      <c r="E78" s="76"/>
      <c r="F78" s="76"/>
      <c r="G78" s="76"/>
      <c r="H78" s="79"/>
      <c r="I78" s="76"/>
      <c r="J78" s="76"/>
      <c r="K78" s="76"/>
    </row>
    <row r="79" spans="2:11">
      <c r="B79" s="79"/>
      <c r="C79" s="79"/>
      <c r="D79" s="76"/>
      <c r="E79" s="76"/>
      <c r="F79" s="76"/>
      <c r="G79" s="76"/>
      <c r="H79" s="79"/>
      <c r="I79" s="76"/>
      <c r="J79" s="76"/>
      <c r="K79" s="76"/>
    </row>
    <row r="80" spans="2:11">
      <c r="B80" s="79"/>
      <c r="C80" s="79"/>
      <c r="D80" s="76"/>
      <c r="E80" s="76"/>
      <c r="F80" s="76"/>
      <c r="G80" s="76"/>
      <c r="H80" s="79"/>
      <c r="I80" s="76"/>
      <c r="J80" s="76"/>
      <c r="K80" s="76"/>
    </row>
    <row r="81" spans="2:11">
      <c r="B81" s="79"/>
      <c r="C81" s="79"/>
      <c r="D81" s="76"/>
      <c r="E81" s="76"/>
      <c r="F81" s="76"/>
      <c r="G81" s="76"/>
      <c r="H81" s="79"/>
      <c r="I81" s="76"/>
      <c r="J81" s="76"/>
      <c r="K81" s="76"/>
    </row>
    <row r="82" spans="2:11">
      <c r="B82" s="79"/>
      <c r="C82" s="79"/>
      <c r="D82" s="76"/>
      <c r="E82" s="76"/>
      <c r="F82" s="76"/>
      <c r="G82" s="76"/>
      <c r="H82" s="79"/>
      <c r="I82" s="76"/>
      <c r="J82" s="76"/>
      <c r="K82" s="76"/>
    </row>
    <row r="83" spans="2:11">
      <c r="B83" s="79"/>
      <c r="C83" s="79"/>
      <c r="D83" s="76"/>
      <c r="E83" s="76"/>
      <c r="F83" s="76"/>
      <c r="G83" s="76"/>
      <c r="H83" s="79"/>
      <c r="I83" s="76"/>
      <c r="J83" s="76"/>
      <c r="K83" s="76"/>
    </row>
    <row r="84" spans="2:11">
      <c r="B84" s="79"/>
      <c r="C84" s="79"/>
      <c r="D84" s="76"/>
      <c r="E84" s="76"/>
      <c r="F84" s="76"/>
      <c r="G84" s="76"/>
      <c r="H84" s="79"/>
      <c r="I84" s="76"/>
      <c r="J84" s="76"/>
      <c r="K84" s="76"/>
    </row>
    <row r="85" spans="2:11">
      <c r="B85" s="79"/>
      <c r="C85" s="79"/>
      <c r="D85" s="76"/>
      <c r="E85" s="76"/>
      <c r="F85" s="76"/>
      <c r="G85" s="76"/>
      <c r="H85" s="79"/>
      <c r="I85" s="76"/>
      <c r="J85" s="76"/>
      <c r="K85" s="76"/>
    </row>
    <row r="86" spans="2:11">
      <c r="B86" s="79"/>
      <c r="C86" s="79"/>
      <c r="D86" s="76"/>
      <c r="E86" s="76"/>
      <c r="F86" s="76"/>
      <c r="G86" s="76"/>
      <c r="H86" s="79"/>
      <c r="I86" s="76"/>
      <c r="J86" s="76"/>
      <c r="K86" s="76"/>
    </row>
    <row r="87" spans="2:11">
      <c r="B87" s="79"/>
      <c r="C87" s="79"/>
      <c r="D87" s="76"/>
      <c r="E87" s="76"/>
      <c r="F87" s="76"/>
      <c r="G87" s="76"/>
      <c r="H87" s="79"/>
      <c r="I87" s="76"/>
      <c r="J87" s="76"/>
      <c r="K87" s="76"/>
    </row>
    <row r="88" spans="2:11">
      <c r="B88" s="79"/>
      <c r="C88" s="79"/>
      <c r="D88" s="76"/>
      <c r="E88" s="76"/>
      <c r="F88" s="76"/>
      <c r="G88" s="76"/>
      <c r="H88" s="79"/>
      <c r="I88" s="76"/>
      <c r="J88" s="76"/>
      <c r="K88" s="76"/>
    </row>
    <row r="89" spans="2:11">
      <c r="B89" s="79"/>
      <c r="C89" s="79"/>
      <c r="D89" s="76"/>
      <c r="E89" s="76"/>
      <c r="F89" s="76"/>
      <c r="G89" s="76"/>
      <c r="H89" s="79"/>
      <c r="I89" s="76"/>
      <c r="J89" s="76"/>
      <c r="K89" s="76"/>
    </row>
    <row r="90" spans="2:11">
      <c r="B90" s="79"/>
      <c r="C90" s="79"/>
      <c r="D90" s="76"/>
      <c r="E90" s="76"/>
      <c r="F90" s="76"/>
      <c r="G90" s="76"/>
      <c r="H90" s="79"/>
      <c r="I90" s="76"/>
      <c r="J90" s="76"/>
      <c r="K90" s="76"/>
    </row>
    <row r="91" spans="2:11">
      <c r="B91" s="79"/>
      <c r="C91" s="79"/>
      <c r="D91" s="76"/>
      <c r="E91" s="76"/>
      <c r="F91" s="76"/>
      <c r="G91" s="76"/>
      <c r="H91" s="79"/>
      <c r="I91" s="76"/>
      <c r="J91" s="76"/>
      <c r="K91" s="76"/>
    </row>
    <row r="92" spans="2:11">
      <c r="B92" s="79"/>
      <c r="C92" s="79"/>
      <c r="D92" s="76"/>
      <c r="E92" s="76"/>
      <c r="F92" s="76"/>
      <c r="G92" s="76"/>
      <c r="H92" s="79"/>
      <c r="I92" s="76"/>
      <c r="J92" s="76"/>
      <c r="K92" s="76"/>
    </row>
    <row r="93" spans="2:11">
      <c r="B93" s="79"/>
      <c r="C93" s="79"/>
      <c r="D93" s="76"/>
      <c r="E93" s="76"/>
      <c r="F93" s="76"/>
      <c r="G93" s="76"/>
      <c r="H93" s="79"/>
      <c r="I93" s="76"/>
      <c r="J93" s="76"/>
      <c r="K93" s="76"/>
    </row>
    <row r="94" spans="2:11">
      <c r="B94" s="79"/>
      <c r="C94" s="79"/>
      <c r="D94" s="76"/>
      <c r="E94" s="76"/>
      <c r="F94" s="76"/>
      <c r="G94" s="76"/>
      <c r="H94" s="79"/>
      <c r="I94" s="76"/>
      <c r="J94" s="76"/>
      <c r="K94" s="76"/>
    </row>
    <row r="95" spans="2:11">
      <c r="B95" s="79"/>
      <c r="C95" s="79"/>
      <c r="D95" s="76"/>
      <c r="E95" s="76"/>
      <c r="F95" s="76"/>
      <c r="G95" s="76"/>
      <c r="H95" s="79"/>
      <c r="I95" s="76"/>
      <c r="J95" s="76"/>
      <c r="K95" s="76"/>
    </row>
    <row r="96" spans="2:11">
      <c r="B96" s="79"/>
      <c r="C96" s="80"/>
      <c r="D96" s="76"/>
      <c r="E96" s="76"/>
      <c r="F96" s="76"/>
      <c r="G96" s="76"/>
      <c r="H96" s="79"/>
      <c r="I96" s="76"/>
      <c r="J96" s="76"/>
      <c r="K96" s="76"/>
    </row>
    <row r="97" spans="2:11">
      <c r="B97" s="79"/>
      <c r="C97" s="79"/>
      <c r="D97" s="76"/>
      <c r="E97" s="76"/>
      <c r="F97" s="76"/>
      <c r="G97" s="76"/>
      <c r="H97" s="79"/>
      <c r="I97" s="76"/>
      <c r="J97" s="76"/>
      <c r="K97" s="76"/>
    </row>
    <row r="98" spans="2:11">
      <c r="B98" s="79"/>
      <c r="C98" s="79"/>
      <c r="D98" s="76"/>
      <c r="E98" s="76"/>
      <c r="F98" s="76"/>
      <c r="G98" s="76"/>
      <c r="H98" s="79"/>
      <c r="I98" s="76"/>
      <c r="J98" s="76"/>
      <c r="K98" s="76"/>
    </row>
    <row r="99" spans="2:11">
      <c r="B99" s="79"/>
      <c r="C99" s="79"/>
      <c r="D99" s="76"/>
      <c r="E99" s="76"/>
      <c r="F99" s="76"/>
      <c r="G99" s="76"/>
      <c r="H99" s="79"/>
      <c r="I99" s="76"/>
      <c r="J99" s="76"/>
      <c r="K99" s="76"/>
    </row>
    <row r="100" spans="2:11">
      <c r="B100" s="79"/>
      <c r="C100" s="79"/>
      <c r="D100" s="76"/>
      <c r="E100" s="76"/>
      <c r="F100" s="76"/>
      <c r="G100" s="76"/>
      <c r="H100" s="79"/>
      <c r="I100" s="76"/>
      <c r="J100" s="76"/>
      <c r="K100" s="76"/>
    </row>
    <row r="101" spans="2:11">
      <c r="B101" s="79"/>
      <c r="C101" s="79"/>
      <c r="D101" s="76"/>
      <c r="E101" s="76"/>
      <c r="F101" s="76"/>
      <c r="G101" s="76"/>
      <c r="H101" s="79"/>
      <c r="I101" s="76"/>
      <c r="J101" s="76"/>
      <c r="K101" s="76"/>
    </row>
    <row r="102" spans="2:11">
      <c r="B102" s="79"/>
      <c r="C102" s="79"/>
      <c r="D102" s="76"/>
      <c r="E102" s="76"/>
      <c r="F102" s="76"/>
      <c r="G102" s="76"/>
      <c r="H102" s="79"/>
      <c r="I102" s="76"/>
      <c r="J102" s="76"/>
      <c r="K102" s="76"/>
    </row>
    <row r="103" spans="2:11">
      <c r="B103" s="79"/>
      <c r="C103" s="79"/>
      <c r="D103" s="76"/>
      <c r="E103" s="76"/>
      <c r="F103" s="76"/>
      <c r="G103" s="76"/>
      <c r="H103" s="79"/>
      <c r="I103" s="76"/>
      <c r="J103" s="76"/>
      <c r="K103" s="76"/>
    </row>
    <row r="104" spans="2:11">
      <c r="B104" s="79"/>
      <c r="C104" s="79"/>
      <c r="D104" s="76"/>
      <c r="E104" s="76"/>
      <c r="F104" s="76"/>
      <c r="G104" s="76"/>
      <c r="H104" s="79"/>
      <c r="I104" s="76"/>
      <c r="J104" s="76"/>
      <c r="K104" s="76"/>
    </row>
    <row r="105" spans="2:11">
      <c r="B105" s="79"/>
      <c r="C105" s="79"/>
      <c r="D105" s="76"/>
      <c r="E105" s="76"/>
      <c r="F105" s="76"/>
      <c r="G105" s="76"/>
      <c r="H105" s="79"/>
      <c r="I105" s="76"/>
      <c r="J105" s="76"/>
      <c r="K105" s="76"/>
    </row>
    <row r="106" spans="2:11">
      <c r="B106" s="79"/>
      <c r="C106" s="79"/>
      <c r="D106" s="76"/>
      <c r="E106" s="76"/>
      <c r="F106" s="76"/>
      <c r="G106" s="76"/>
      <c r="H106" s="79"/>
      <c r="I106" s="76"/>
      <c r="J106" s="76"/>
      <c r="K106" s="76"/>
    </row>
    <row r="107" spans="2:11">
      <c r="B107" s="79"/>
      <c r="C107" s="79"/>
      <c r="D107" s="76"/>
      <c r="E107" s="76"/>
      <c r="F107" s="76"/>
      <c r="G107" s="76"/>
      <c r="H107" s="79"/>
      <c r="I107" s="76"/>
      <c r="J107" s="76"/>
      <c r="K107" s="76"/>
    </row>
    <row r="108" spans="2:11">
      <c r="B108" s="79"/>
      <c r="C108" s="80"/>
      <c r="D108" s="76"/>
      <c r="E108" s="76"/>
      <c r="F108" s="76"/>
      <c r="G108" s="76"/>
      <c r="H108" s="79"/>
      <c r="I108" s="76"/>
      <c r="J108" s="76"/>
      <c r="K108" s="76"/>
    </row>
    <row r="109" spans="2:11">
      <c r="B109" s="79"/>
      <c r="C109" s="79"/>
      <c r="D109" s="76"/>
      <c r="E109" s="76"/>
      <c r="F109" s="76"/>
      <c r="G109" s="76"/>
      <c r="H109" s="79"/>
      <c r="I109" s="76"/>
      <c r="J109" s="76"/>
      <c r="K109" s="76"/>
    </row>
    <row r="110" spans="2:11">
      <c r="B110" s="79"/>
      <c r="C110" s="79"/>
      <c r="D110" s="76"/>
      <c r="E110" s="76"/>
      <c r="F110" s="76"/>
      <c r="G110" s="76"/>
      <c r="H110" s="79"/>
      <c r="I110" s="76"/>
      <c r="J110" s="76"/>
      <c r="K110" s="76"/>
    </row>
    <row r="111" spans="2:11">
      <c r="B111" s="79"/>
      <c r="C111" s="80"/>
      <c r="D111" s="76"/>
      <c r="E111" s="76"/>
      <c r="F111" s="76"/>
      <c r="G111" s="76"/>
      <c r="H111" s="79"/>
      <c r="I111" s="76"/>
      <c r="J111" s="76"/>
      <c r="K111" s="76"/>
    </row>
    <row r="112" spans="2:11">
      <c r="B112" s="79"/>
      <c r="C112" s="80"/>
      <c r="D112" s="76"/>
      <c r="E112" s="76"/>
      <c r="F112" s="76"/>
      <c r="G112" s="76"/>
      <c r="H112" s="79"/>
      <c r="I112" s="76"/>
      <c r="J112" s="76"/>
      <c r="K112" s="76"/>
    </row>
    <row r="113" spans="2:11">
      <c r="B113" s="79"/>
      <c r="C113" s="79"/>
      <c r="D113" s="76"/>
      <c r="E113" s="76"/>
      <c r="F113" s="76"/>
      <c r="G113" s="76"/>
      <c r="H113" s="79"/>
      <c r="I113" s="76"/>
      <c r="J113" s="76"/>
      <c r="K113" s="76"/>
    </row>
    <row r="114" spans="2:11">
      <c r="B114" s="79"/>
      <c r="C114" s="79"/>
      <c r="D114" s="76"/>
      <c r="E114" s="76"/>
      <c r="F114" s="76"/>
      <c r="G114" s="76"/>
      <c r="H114" s="79"/>
      <c r="I114" s="76"/>
      <c r="J114" s="76"/>
      <c r="K114" s="76"/>
    </row>
    <row r="115" spans="2:11">
      <c r="B115" s="79"/>
      <c r="C115" s="80"/>
      <c r="D115" s="76"/>
      <c r="E115" s="76"/>
      <c r="F115" s="76"/>
      <c r="G115" s="76"/>
      <c r="H115" s="79"/>
      <c r="I115" s="76"/>
      <c r="J115" s="76"/>
      <c r="K115" s="76"/>
    </row>
    <row r="116" spans="2:11">
      <c r="B116" s="79"/>
      <c r="C116" s="79"/>
      <c r="D116" s="76"/>
      <c r="E116" s="76"/>
      <c r="F116" s="76"/>
      <c r="G116" s="76"/>
      <c r="H116" s="79"/>
      <c r="I116" s="76"/>
      <c r="J116" s="76"/>
      <c r="K116" s="76"/>
    </row>
    <row r="117" spans="2:11">
      <c r="B117" s="79"/>
      <c r="C117" s="79"/>
      <c r="D117" s="76"/>
      <c r="E117" s="76"/>
      <c r="F117" s="76"/>
      <c r="G117" s="76"/>
      <c r="H117" s="79"/>
      <c r="I117" s="76"/>
      <c r="J117" s="76"/>
      <c r="K117" s="76"/>
    </row>
    <row r="118" spans="2:11">
      <c r="B118" s="79"/>
      <c r="C118" s="79"/>
      <c r="D118" s="76"/>
      <c r="E118" s="76"/>
      <c r="F118" s="76"/>
      <c r="G118" s="76"/>
      <c r="H118" s="79"/>
      <c r="I118" s="76"/>
      <c r="J118" s="76"/>
      <c r="K118" s="76"/>
    </row>
    <row r="119" spans="2:11">
      <c r="B119" s="79"/>
      <c r="C119" s="79"/>
      <c r="D119" s="76"/>
      <c r="E119" s="76"/>
      <c r="F119" s="76"/>
      <c r="G119" s="76"/>
      <c r="H119" s="79"/>
      <c r="I119" s="76"/>
      <c r="J119" s="76"/>
      <c r="K119" s="76"/>
    </row>
    <row r="120" spans="2:11">
      <c r="B120" s="79"/>
      <c r="C120" s="79"/>
      <c r="D120" s="76"/>
      <c r="E120" s="76"/>
      <c r="F120" s="76"/>
      <c r="G120" s="76"/>
      <c r="H120" s="79"/>
      <c r="I120" s="76"/>
      <c r="J120" s="76"/>
      <c r="K120" s="76"/>
    </row>
    <row r="121" spans="2:11">
      <c r="B121" s="79"/>
      <c r="C121" s="79"/>
      <c r="D121" s="76"/>
      <c r="E121" s="76"/>
      <c r="F121" s="76"/>
      <c r="G121" s="76"/>
      <c r="H121" s="79"/>
      <c r="I121" s="76"/>
      <c r="J121" s="76"/>
      <c r="K121" s="76"/>
    </row>
    <row r="122" spans="2:11">
      <c r="B122" s="79"/>
      <c r="C122" s="79"/>
      <c r="D122" s="76"/>
      <c r="E122" s="76"/>
      <c r="F122" s="76"/>
      <c r="G122" s="76"/>
      <c r="H122" s="79"/>
      <c r="I122" s="76"/>
      <c r="J122" s="76"/>
      <c r="K122" s="76"/>
    </row>
    <row r="123" spans="2:11">
      <c r="B123" s="79"/>
      <c r="C123" s="79"/>
      <c r="D123" s="76"/>
      <c r="E123" s="76"/>
      <c r="F123" s="76"/>
      <c r="G123" s="76"/>
      <c r="H123" s="79"/>
      <c r="I123" s="76"/>
      <c r="J123" s="76"/>
      <c r="K123" s="76"/>
    </row>
    <row r="124" spans="2:11">
      <c r="B124" s="79"/>
      <c r="C124" s="79"/>
      <c r="D124" s="76"/>
      <c r="E124" s="76"/>
      <c r="F124" s="76"/>
      <c r="G124" s="76"/>
      <c r="H124" s="79"/>
      <c r="I124" s="76"/>
      <c r="J124" s="76"/>
      <c r="K124" s="76"/>
    </row>
    <row r="125" spans="2:11">
      <c r="B125" s="79"/>
      <c r="C125" s="79"/>
      <c r="D125" s="76"/>
      <c r="E125" s="76"/>
      <c r="F125" s="76"/>
      <c r="G125" s="76"/>
      <c r="H125" s="79"/>
      <c r="I125" s="76"/>
      <c r="J125" s="76"/>
      <c r="K125" s="76"/>
    </row>
    <row r="126" spans="2:11">
      <c r="B126" s="79"/>
      <c r="C126" s="79"/>
      <c r="D126" s="76"/>
      <c r="E126" s="76"/>
      <c r="F126" s="76"/>
      <c r="G126" s="76"/>
      <c r="H126" s="79"/>
      <c r="I126" s="76"/>
      <c r="J126" s="76"/>
      <c r="K126" s="76"/>
    </row>
    <row r="127" spans="2:11">
      <c r="B127" s="79"/>
      <c r="C127" s="79"/>
      <c r="D127" s="76"/>
      <c r="E127" s="76"/>
      <c r="F127" s="76"/>
      <c r="G127" s="76"/>
      <c r="H127" s="79"/>
      <c r="I127" s="76"/>
      <c r="J127" s="76"/>
      <c r="K127" s="76"/>
    </row>
    <row r="128" spans="2:11">
      <c r="B128" s="79"/>
      <c r="C128" s="79"/>
      <c r="D128" s="76"/>
      <c r="E128" s="76"/>
      <c r="F128" s="76"/>
      <c r="G128" s="76"/>
      <c r="H128" s="79"/>
      <c r="I128" s="76"/>
      <c r="J128" s="76"/>
      <c r="K128" s="76"/>
    </row>
    <row r="129" spans="2:11">
      <c r="B129" s="79"/>
      <c r="C129" s="79"/>
      <c r="D129" s="76"/>
      <c r="E129" s="76"/>
      <c r="F129" s="76"/>
      <c r="G129" s="76"/>
      <c r="H129" s="79"/>
      <c r="I129" s="76"/>
      <c r="J129" s="76"/>
      <c r="K129" s="76"/>
    </row>
    <row r="130" spans="2:11">
      <c r="B130" s="79"/>
      <c r="C130" s="79"/>
      <c r="D130" s="76"/>
      <c r="E130" s="76"/>
      <c r="F130" s="76"/>
      <c r="G130" s="76"/>
      <c r="H130" s="79"/>
      <c r="I130" s="76"/>
      <c r="J130" s="76"/>
      <c r="K130" s="76"/>
    </row>
    <row r="131" spans="2:11">
      <c r="B131" s="79"/>
      <c r="C131" s="79"/>
      <c r="D131" s="76"/>
      <c r="E131" s="76"/>
      <c r="F131" s="76"/>
      <c r="G131" s="76"/>
      <c r="H131" s="79"/>
      <c r="I131" s="76"/>
      <c r="J131" s="76"/>
      <c r="K131" s="76"/>
    </row>
    <row r="132" spans="2:11">
      <c r="B132" s="79"/>
      <c r="C132" s="79"/>
      <c r="D132" s="76"/>
      <c r="E132" s="76"/>
      <c r="F132" s="76"/>
      <c r="G132" s="76"/>
      <c r="H132" s="79"/>
      <c r="I132" s="79"/>
      <c r="J132" s="79"/>
      <c r="K132" s="79"/>
    </row>
    <row r="133" spans="2:11">
      <c r="B133" s="79"/>
      <c r="C133" s="79"/>
      <c r="D133" s="76"/>
      <c r="E133" s="76"/>
      <c r="F133" s="76"/>
      <c r="G133" s="76"/>
      <c r="H133" s="79"/>
      <c r="I133" s="79"/>
      <c r="J133" s="79"/>
      <c r="K133" s="79"/>
    </row>
    <row r="134" spans="2:11">
      <c r="B134" s="79"/>
      <c r="C134" s="79"/>
      <c r="D134" s="76"/>
      <c r="E134" s="76"/>
      <c r="F134" s="76"/>
      <c r="G134" s="76"/>
      <c r="H134" s="79"/>
      <c r="I134" s="79"/>
      <c r="J134" s="79"/>
      <c r="K134" s="79"/>
    </row>
    <row r="135" spans="2:11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2:11"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2:11"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2:11"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2:11"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2:11"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2:11"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2:11"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2:11"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2:11"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2:11"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2:11"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2:11"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2:11"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2:11"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2:11"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2:11"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2:11"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2:11"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2:11"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2:11"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2:11"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2:11"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2:11"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2:11"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2:11"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2:11"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2:11"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2:11"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2:11"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2:11"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2:11"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2:11"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2:11"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2:11"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2:11"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2:11"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2:11"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2:11"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2:11"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2:11"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2:11"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2:11"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2:11"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2:11"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2:11"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2:11"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2:11"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2:11"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2:11"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2:11"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2:11"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2:11"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2:11"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2:11"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2:11"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2:11"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2:11"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2:11"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2:11"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2:11"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2:11"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2:11"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2:11"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2:11"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2:11"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2:11"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2:11"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2:11"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2:11"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2:11"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2:11"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2:11"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2:11"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2:11"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1"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1"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2:11"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2:11"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2:11"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2:11">
      <c r="B233" s="79"/>
      <c r="C233" s="79"/>
      <c r="D233" s="79"/>
      <c r="E233" s="79"/>
      <c r="F233" s="79"/>
      <c r="G233" s="79"/>
      <c r="H233" s="79"/>
    </row>
    <row r="234" spans="2:11">
      <c r="B234" s="79"/>
      <c r="C234" s="79"/>
      <c r="D234" s="79"/>
      <c r="E234" s="79"/>
      <c r="F234" s="79"/>
      <c r="G234" s="79"/>
      <c r="H234" s="79"/>
    </row>
    <row r="235" spans="2:11">
      <c r="B235" s="79"/>
      <c r="C235" s="79"/>
      <c r="D235" s="79"/>
      <c r="E235" s="79"/>
      <c r="F235" s="79"/>
      <c r="G235" s="79"/>
      <c r="H235" s="79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topLeftCell="D1" zoomScale="90" zoomScaleNormal="90" workbookViewId="0">
      <selection activeCell="J10" sqref="J10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3.5703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35" t="s">
        <v>130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T1" s="225" t="s">
        <v>131</v>
      </c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2855</v>
      </c>
      <c r="C3" s="3">
        <v>3810</v>
      </c>
      <c r="D3" s="3">
        <v>6696</v>
      </c>
      <c r="E3" s="3">
        <v>6795</v>
      </c>
      <c r="F3" s="3">
        <v>7438</v>
      </c>
      <c r="G3" s="3">
        <v>7071</v>
      </c>
      <c r="H3" s="3">
        <v>6571</v>
      </c>
      <c r="I3" s="3">
        <v>5398</v>
      </c>
      <c r="J3" s="3">
        <v>4265</v>
      </c>
      <c r="K3" s="3">
        <v>3421</v>
      </c>
      <c r="L3" s="3"/>
      <c r="M3" s="3"/>
      <c r="N3" s="3">
        <f>SUM(B3:M3)</f>
        <v>54320</v>
      </c>
      <c r="O3" s="178">
        <f>N3/N5</f>
        <v>0.83521687654719623</v>
      </c>
      <c r="T3" s="43" t="s">
        <v>4</v>
      </c>
      <c r="U3" s="3">
        <v>2741</v>
      </c>
      <c r="V3" s="3">
        <v>3345</v>
      </c>
      <c r="W3" s="3">
        <v>7092</v>
      </c>
      <c r="X3" s="3">
        <v>7568</v>
      </c>
      <c r="Y3" s="3">
        <v>7325</v>
      </c>
      <c r="Z3" s="3">
        <v>7293</v>
      </c>
      <c r="AA3" s="3">
        <v>6505</v>
      </c>
      <c r="AB3" s="3">
        <v>5002</v>
      </c>
      <c r="AC3" s="3">
        <v>4222</v>
      </c>
      <c r="AD3" s="3">
        <v>3570</v>
      </c>
      <c r="AE3" s="3">
        <v>3038</v>
      </c>
      <c r="AF3" s="3">
        <v>2673</v>
      </c>
      <c r="AG3" s="3">
        <v>60374</v>
      </c>
    </row>
    <row r="4" spans="1:34" s="5" customFormat="1" ht="15.75" customHeight="1">
      <c r="A4" s="19" t="s">
        <v>3</v>
      </c>
      <c r="B4" s="3">
        <v>491</v>
      </c>
      <c r="C4" s="3">
        <v>640</v>
      </c>
      <c r="D4" s="3">
        <v>1199</v>
      </c>
      <c r="E4" s="3">
        <v>1168</v>
      </c>
      <c r="F4" s="3">
        <v>1356</v>
      </c>
      <c r="G4" s="3">
        <v>1429</v>
      </c>
      <c r="H4" s="3">
        <v>1367</v>
      </c>
      <c r="I4" s="3">
        <v>1344</v>
      </c>
      <c r="J4" s="3">
        <v>958</v>
      </c>
      <c r="K4" s="3">
        <v>765</v>
      </c>
      <c r="L4" s="3"/>
      <c r="M4" s="3"/>
      <c r="N4" s="3">
        <f>SUM(B4:M4)</f>
        <v>10717</v>
      </c>
      <c r="O4" s="178">
        <f>N4/N5</f>
        <v>0.1647831234528038</v>
      </c>
      <c r="T4" s="68" t="s">
        <v>3</v>
      </c>
      <c r="U4" s="3">
        <v>490</v>
      </c>
      <c r="V4" s="3">
        <v>468</v>
      </c>
      <c r="W4" s="3">
        <v>882</v>
      </c>
      <c r="X4" s="3">
        <v>1052</v>
      </c>
      <c r="Y4" s="3">
        <v>1225</v>
      </c>
      <c r="Z4" s="3">
        <v>1197</v>
      </c>
      <c r="AA4" s="3">
        <v>1305</v>
      </c>
      <c r="AB4" s="3">
        <v>1140</v>
      </c>
      <c r="AC4" s="3">
        <v>870</v>
      </c>
      <c r="AD4" s="3">
        <v>626</v>
      </c>
      <c r="AE4" s="3">
        <v>539</v>
      </c>
      <c r="AF4" s="3">
        <v>520</v>
      </c>
      <c r="AG4" s="3">
        <v>10314</v>
      </c>
    </row>
    <row r="5" spans="1:34" s="5" customFormat="1">
      <c r="A5" s="30" t="s">
        <v>118</v>
      </c>
      <c r="B5" s="9">
        <f>SUM(B3:B4)</f>
        <v>3346</v>
      </c>
      <c r="C5" s="9">
        <f>SUM(C3:C4)</f>
        <v>4450</v>
      </c>
      <c r="D5" s="9">
        <f>SUM(D3:D4)</f>
        <v>7895</v>
      </c>
      <c r="E5" s="9">
        <f>SUM(E3:E4)</f>
        <v>7963</v>
      </c>
      <c r="F5" s="9">
        <f t="shared" ref="F5:G5" si="0">SUM(F3:F4)</f>
        <v>8794</v>
      </c>
      <c r="G5" s="9">
        <f t="shared" si="0"/>
        <v>8500</v>
      </c>
      <c r="H5" s="9">
        <f t="shared" ref="H5:I5" si="1">SUM(H3:H4)</f>
        <v>7938</v>
      </c>
      <c r="I5" s="9">
        <f t="shared" si="1"/>
        <v>6742</v>
      </c>
      <c r="J5" s="9">
        <f t="shared" ref="J5:K5" si="2">SUM(J3:J4)</f>
        <v>5223</v>
      </c>
      <c r="K5" s="9">
        <f t="shared" si="2"/>
        <v>4186</v>
      </c>
      <c r="L5" s="9"/>
      <c r="M5" s="9"/>
      <c r="N5" s="9">
        <f>SUM(B5:M5)</f>
        <v>65037</v>
      </c>
      <c r="O5" s="178">
        <v>1</v>
      </c>
      <c r="T5" s="48" t="s">
        <v>85</v>
      </c>
      <c r="U5" s="3">
        <v>3231</v>
      </c>
      <c r="V5" s="3">
        <v>3813</v>
      </c>
      <c r="W5" s="3">
        <v>7974</v>
      </c>
      <c r="X5" s="3">
        <v>8620</v>
      </c>
      <c r="Y5" s="3">
        <v>8550</v>
      </c>
      <c r="Z5" s="3">
        <v>8490</v>
      </c>
      <c r="AA5" s="3">
        <v>7810</v>
      </c>
      <c r="AB5" s="3">
        <v>6142</v>
      </c>
      <c r="AC5" s="3">
        <v>5092</v>
      </c>
      <c r="AD5" s="3">
        <v>4196</v>
      </c>
      <c r="AE5" s="3">
        <v>3577</v>
      </c>
      <c r="AF5" s="3">
        <v>3193</v>
      </c>
      <c r="AG5" s="3">
        <v>70688</v>
      </c>
    </row>
    <row r="6" spans="1:34" s="5" customFormat="1" ht="15.75" customHeight="1">
      <c r="A6" s="69" t="s">
        <v>119</v>
      </c>
      <c r="B6" s="181">
        <f>B5/AF5-1</f>
        <v>4.7917319135609038E-2</v>
      </c>
      <c r="C6" s="181">
        <f>C5/B5-1</f>
        <v>0.32994620442319178</v>
      </c>
      <c r="D6" s="181">
        <f>D5/C5-1</f>
        <v>0.77415730337078648</v>
      </c>
      <c r="E6" s="181">
        <f>E5/D5-1</f>
        <v>8.6130462317923762E-3</v>
      </c>
      <c r="F6" s="181">
        <f t="shared" ref="F6:K6" si="3">F5/E5-1</f>
        <v>0.10435765415044584</v>
      </c>
      <c r="G6" s="181">
        <f t="shared" si="3"/>
        <v>-3.3431885376392967E-2</v>
      </c>
      <c r="H6" s="181">
        <f t="shared" si="3"/>
        <v>-6.6117647058823503E-2</v>
      </c>
      <c r="I6" s="181">
        <f t="shared" si="3"/>
        <v>-0.15066767447719831</v>
      </c>
      <c r="J6" s="181">
        <f t="shared" si="3"/>
        <v>-0.22530406407594183</v>
      </c>
      <c r="K6" s="181">
        <f t="shared" si="3"/>
        <v>-0.19854489756844729</v>
      </c>
      <c r="L6" s="181"/>
      <c r="M6" s="181"/>
      <c r="N6" s="182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83">
        <f>B5/U5-1</f>
        <v>3.5592695759826709E-2</v>
      </c>
      <c r="C7" s="183">
        <f>C5/V5-1</f>
        <v>0.16706005769735111</v>
      </c>
      <c r="D7" s="183">
        <f>D5/W5-1</f>
        <v>-9.9071983947830455E-3</v>
      </c>
      <c r="E7" s="183">
        <f>E5/X5-1</f>
        <v>-7.6218097447795841E-2</v>
      </c>
      <c r="F7" s="183">
        <f t="shared" ref="F7:K7" si="4">F5/Y5-1</f>
        <v>2.8538011695906418E-2</v>
      </c>
      <c r="G7" s="183">
        <f t="shared" si="4"/>
        <v>1.1778563015312216E-3</v>
      </c>
      <c r="H7" s="183">
        <f t="shared" si="4"/>
        <v>1.6389244558258742E-2</v>
      </c>
      <c r="I7" s="183">
        <f t="shared" si="4"/>
        <v>9.7688049495278317E-2</v>
      </c>
      <c r="J7" s="183">
        <f t="shared" si="4"/>
        <v>2.5726630007855356E-2</v>
      </c>
      <c r="K7" s="183">
        <f t="shared" si="4"/>
        <v>-2.3832221163012646E-3</v>
      </c>
      <c r="L7" s="183"/>
      <c r="M7" s="183"/>
      <c r="N7" s="183">
        <f ca="1">+N5/F13-1</f>
        <v>1.7506805594668107E-2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8.5" customHeight="1">
      <c r="A9" s="227" t="s">
        <v>6</v>
      </c>
      <c r="B9" s="229" t="str">
        <f>'R_MP NEW 2022vs2021'!B12:C12</f>
        <v>OCTOBER</v>
      </c>
      <c r="C9" s="230"/>
      <c r="D9" s="231" t="s">
        <v>32</v>
      </c>
      <c r="E9" s="233" t="str">
        <f>'R_PTW 2022vs2021'!E9:F9</f>
        <v>JANUARY-OCTOBER</v>
      </c>
      <c r="F9" s="234"/>
      <c r="G9" s="231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8"/>
      <c r="B10" s="45">
        <f>'R_MP NEW 2022vs2021'!B13</f>
        <v>2022</v>
      </c>
      <c r="C10" s="45">
        <f>'R_MP NEW 2022vs2021'!C13</f>
        <v>2021</v>
      </c>
      <c r="D10" s="232"/>
      <c r="E10" s="45">
        <f>'R_MP NEW 2022vs2021'!E13</f>
        <v>2022</v>
      </c>
      <c r="F10" s="45">
        <f>'R_MP NEW 2022vs2021'!F13</f>
        <v>2021</v>
      </c>
      <c r="G10" s="232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8" customHeight="1">
      <c r="A11" s="18" t="s">
        <v>23</v>
      </c>
      <c r="B11" s="150">
        <f ca="1">OFFSET(A3,,COUNTA(B3:M3),,)</f>
        <v>3421</v>
      </c>
      <c r="C11" s="150">
        <f ca="1">OFFSET(T3,,COUNTA(B3:M3),,)</f>
        <v>3570</v>
      </c>
      <c r="D11" s="163">
        <f ca="1">+B11/C11-1</f>
        <v>-4.1736694677871111E-2</v>
      </c>
      <c r="E11" s="150">
        <f>N3</f>
        <v>54320</v>
      </c>
      <c r="F11" s="151">
        <f ca="1">SUM(OFFSET(U3,,,,COUNTA(B3:M3)))</f>
        <v>54663</v>
      </c>
      <c r="G11" s="163">
        <f ca="1">+E11/F11-1</f>
        <v>-6.2748111153796415E-3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8" customHeight="1">
      <c r="A12" s="18" t="s">
        <v>24</v>
      </c>
      <c r="B12" s="150">
        <f ca="1">OFFSET(A4,,COUNTA(B4:M4),,)</f>
        <v>765</v>
      </c>
      <c r="C12" s="150">
        <f ca="1">OFFSET(T4,,COUNTA(B4:M4),,)</f>
        <v>626</v>
      </c>
      <c r="D12" s="163">
        <f ca="1">+B12/C12-1</f>
        <v>0.22204472843450485</v>
      </c>
      <c r="E12" s="150">
        <f>N4</f>
        <v>10717</v>
      </c>
      <c r="F12" s="151">
        <f ca="1">SUM(OFFSET(U4,,,,COUNTA(B4:M4)))</f>
        <v>9255</v>
      </c>
      <c r="G12" s="163">
        <f ca="1">+E12/F12-1</f>
        <v>0.15796866558616962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8" customHeight="1">
      <c r="A13" s="46" t="s">
        <v>5</v>
      </c>
      <c r="B13" s="150">
        <f ca="1">SUM(B11:B12)</f>
        <v>4186</v>
      </c>
      <c r="C13" s="150">
        <f ca="1">SUM(C11:C12)</f>
        <v>4196</v>
      </c>
      <c r="D13" s="163">
        <f ca="1">+B13/C13-1</f>
        <v>-2.3832221163012646E-3</v>
      </c>
      <c r="E13" s="150">
        <f>SUM(E11:E12)</f>
        <v>65037</v>
      </c>
      <c r="F13" s="150">
        <f ca="1">SUM(F11:F12)</f>
        <v>63918</v>
      </c>
      <c r="G13" s="163">
        <f ca="1">+E13/F13-1</f>
        <v>1.7506805594668107E-2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4"/>
  <sheetViews>
    <sheetView showGridLines="0" tabSelected="1" topLeftCell="D1" zoomScale="110" zoomScaleNormal="110" workbookViewId="0">
      <selection activeCell="L31" sqref="L31"/>
    </sheetView>
  </sheetViews>
  <sheetFormatPr defaultRowHeight="12.75"/>
  <cols>
    <col min="1" max="1" width="19.28515625" customWidth="1"/>
    <col min="2" max="5" width="9.28515625" bestFit="1" customWidth="1"/>
    <col min="6" max="6" width="9.5703125" bestFit="1" customWidth="1"/>
    <col min="7" max="9" width="9.28515625" bestFit="1" customWidth="1"/>
    <col min="14" max="14" width="9.28515625" bestFit="1" customWidth="1"/>
    <col min="15" max="15" width="12" customWidth="1"/>
    <col min="18" max="18" width="9.28515625" bestFit="1" customWidth="1"/>
  </cols>
  <sheetData>
    <row r="2" spans="1:18" ht="25.5" customHeight="1">
      <c r="A2" s="272" t="s">
        <v>132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12"/>
    </row>
    <row r="3" spans="1:18" ht="21" customHeight="1">
      <c r="A3" s="280" t="s">
        <v>4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5"/>
    </row>
    <row r="4" spans="1:18" ht="13.5" customHeight="1">
      <c r="A4" s="39"/>
      <c r="B4" s="128" t="s">
        <v>7</v>
      </c>
      <c r="C4" s="128" t="s">
        <v>8</v>
      </c>
      <c r="D4" s="129" t="s">
        <v>1</v>
      </c>
      <c r="E4" s="129" t="s">
        <v>9</v>
      </c>
      <c r="F4" s="129" t="s">
        <v>10</v>
      </c>
      <c r="G4" s="129" t="s">
        <v>11</v>
      </c>
      <c r="H4" s="129" t="s">
        <v>12</v>
      </c>
      <c r="I4" s="129" t="s">
        <v>13</v>
      </c>
      <c r="J4" s="129" t="s">
        <v>14</v>
      </c>
      <c r="K4" s="129" t="s">
        <v>15</v>
      </c>
      <c r="L4" s="129" t="s">
        <v>16</v>
      </c>
      <c r="M4" s="129" t="s">
        <v>17</v>
      </c>
      <c r="N4" s="129" t="s">
        <v>5</v>
      </c>
      <c r="O4" s="14"/>
      <c r="R4" s="33"/>
    </row>
    <row r="5" spans="1:18" ht="13.5" customHeight="1">
      <c r="A5" s="64" t="s">
        <v>89</v>
      </c>
      <c r="B5" s="130"/>
      <c r="C5" s="131"/>
      <c r="D5" s="131"/>
      <c r="E5" s="131"/>
      <c r="F5" s="130"/>
      <c r="G5" s="130"/>
      <c r="H5" s="130"/>
      <c r="I5" s="130"/>
      <c r="J5" s="130"/>
      <c r="K5" s="130"/>
      <c r="L5" s="130"/>
      <c r="M5" s="132"/>
      <c r="N5" s="64"/>
      <c r="O5" s="14"/>
      <c r="R5" s="33"/>
    </row>
    <row r="6" spans="1:18" s="5" customFormat="1" ht="13.5" customHeight="1">
      <c r="A6" s="130" t="s">
        <v>90</v>
      </c>
      <c r="B6" s="130">
        <v>410</v>
      </c>
      <c r="C6" s="130">
        <v>906</v>
      </c>
      <c r="D6" s="130">
        <v>2223</v>
      </c>
      <c r="E6" s="130">
        <v>2884</v>
      </c>
      <c r="F6" s="130">
        <v>2963</v>
      </c>
      <c r="G6" s="130">
        <v>2848</v>
      </c>
      <c r="H6" s="130">
        <v>2423</v>
      </c>
      <c r="I6" s="130">
        <v>1894</v>
      </c>
      <c r="J6" s="130">
        <v>1461</v>
      </c>
      <c r="K6" s="130">
        <v>1186</v>
      </c>
      <c r="L6" s="130">
        <v>1071</v>
      </c>
      <c r="M6" s="130">
        <v>1310</v>
      </c>
      <c r="N6" s="130">
        <f>SUM(B6:M6)</f>
        <v>21579</v>
      </c>
      <c r="O6" s="14"/>
      <c r="R6" s="35"/>
    </row>
    <row r="7" spans="1:18" s="5" customFormat="1" ht="13.5" customHeight="1">
      <c r="A7" s="64" t="s">
        <v>91</v>
      </c>
      <c r="B7" s="130">
        <v>2741</v>
      </c>
      <c r="C7" s="130">
        <v>3345</v>
      </c>
      <c r="D7" s="130">
        <v>7092</v>
      </c>
      <c r="E7" s="130">
        <v>7568</v>
      </c>
      <c r="F7" s="130">
        <v>7325</v>
      </c>
      <c r="G7" s="130">
        <v>7293</v>
      </c>
      <c r="H7" s="130">
        <v>6505</v>
      </c>
      <c r="I7" s="130">
        <v>5002</v>
      </c>
      <c r="J7" s="130">
        <v>4222</v>
      </c>
      <c r="K7" s="130">
        <v>3570</v>
      </c>
      <c r="L7" s="130">
        <v>3038</v>
      </c>
      <c r="M7" s="130">
        <v>2673</v>
      </c>
      <c r="N7" s="130">
        <f>SUM(B7:M7)</f>
        <v>60374</v>
      </c>
      <c r="O7" s="14"/>
      <c r="R7" s="35"/>
    </row>
    <row r="8" spans="1:18" s="5" customFormat="1" ht="13.5" customHeight="1">
      <c r="A8" s="40" t="s">
        <v>92</v>
      </c>
      <c r="B8" s="152">
        <f>B6+B7</f>
        <v>3151</v>
      </c>
      <c r="C8" s="152">
        <f t="shared" ref="C8:M8" si="0">C6+C7</f>
        <v>4251</v>
      </c>
      <c r="D8" s="152">
        <f t="shared" si="0"/>
        <v>9315</v>
      </c>
      <c r="E8" s="152">
        <f t="shared" si="0"/>
        <v>10452</v>
      </c>
      <c r="F8" s="152">
        <f t="shared" si="0"/>
        <v>10288</v>
      </c>
      <c r="G8" s="152">
        <f t="shared" si="0"/>
        <v>10141</v>
      </c>
      <c r="H8" s="152">
        <f t="shared" si="0"/>
        <v>8928</v>
      </c>
      <c r="I8" s="152">
        <f t="shared" si="0"/>
        <v>6896</v>
      </c>
      <c r="J8" s="152">
        <f t="shared" si="0"/>
        <v>5683</v>
      </c>
      <c r="K8" s="152">
        <f t="shared" si="0"/>
        <v>4756</v>
      </c>
      <c r="L8" s="152">
        <f t="shared" si="0"/>
        <v>4109</v>
      </c>
      <c r="M8" s="152">
        <f t="shared" si="0"/>
        <v>3983</v>
      </c>
      <c r="N8" s="152">
        <f>SUM(B8:M8)</f>
        <v>81953</v>
      </c>
      <c r="O8" s="14"/>
      <c r="R8" s="35"/>
    </row>
    <row r="9" spans="1:18" ht="13.5" customHeight="1">
      <c r="A9" s="64" t="s">
        <v>133</v>
      </c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9"/>
      <c r="O9" s="14"/>
      <c r="R9" s="33"/>
    </row>
    <row r="10" spans="1:18">
      <c r="A10" s="130" t="s">
        <v>134</v>
      </c>
      <c r="B10" s="65">
        <v>856</v>
      </c>
      <c r="C10" s="65">
        <v>1276</v>
      </c>
      <c r="D10" s="65">
        <v>2828</v>
      </c>
      <c r="E10" s="65">
        <v>2875</v>
      </c>
      <c r="F10" s="65">
        <v>3412</v>
      </c>
      <c r="G10" s="65">
        <v>3241</v>
      </c>
      <c r="H10" s="65">
        <v>2715</v>
      </c>
      <c r="I10" s="65">
        <v>2326</v>
      </c>
      <c r="J10" s="65">
        <v>1469</v>
      </c>
      <c r="K10" s="65">
        <v>1176</v>
      </c>
      <c r="L10" s="65"/>
      <c r="M10" s="65"/>
      <c r="N10" s="65">
        <f>SUM(B10:M10)</f>
        <v>22174</v>
      </c>
      <c r="O10" s="14"/>
      <c r="R10" s="33"/>
    </row>
    <row r="11" spans="1:18" s="17" customFormat="1">
      <c r="A11" s="64" t="s">
        <v>135</v>
      </c>
      <c r="B11" s="130">
        <v>2855</v>
      </c>
      <c r="C11" s="130">
        <v>3810</v>
      </c>
      <c r="D11" s="130">
        <v>6696</v>
      </c>
      <c r="E11" s="130">
        <v>6795</v>
      </c>
      <c r="F11" s="130">
        <v>7438</v>
      </c>
      <c r="G11" s="130">
        <v>7071</v>
      </c>
      <c r="H11" s="130">
        <v>6571</v>
      </c>
      <c r="I11" s="130">
        <v>5398</v>
      </c>
      <c r="J11" s="130">
        <v>4265</v>
      </c>
      <c r="K11" s="130">
        <v>3421</v>
      </c>
      <c r="L11" s="130"/>
      <c r="M11" s="130"/>
      <c r="N11" s="130">
        <f>SUM(B11:M11)</f>
        <v>54320</v>
      </c>
      <c r="O11" s="16"/>
      <c r="R11" s="33"/>
    </row>
    <row r="12" spans="1:18" s="5" customFormat="1">
      <c r="A12" s="40" t="s">
        <v>136</v>
      </c>
      <c r="B12" s="41">
        <f>B10+B11</f>
        <v>3711</v>
      </c>
      <c r="C12" s="41">
        <f>C10+C11</f>
        <v>5086</v>
      </c>
      <c r="D12" s="41">
        <f>D10+D11</f>
        <v>9524</v>
      </c>
      <c r="E12" s="41">
        <f>E10+E11</f>
        <v>9670</v>
      </c>
      <c r="F12" s="41">
        <f t="shared" ref="F12:H12" si="1">F10+F11</f>
        <v>10850</v>
      </c>
      <c r="G12" s="41">
        <f t="shared" si="1"/>
        <v>10312</v>
      </c>
      <c r="H12" s="41">
        <f t="shared" si="1"/>
        <v>9286</v>
      </c>
      <c r="I12" s="41">
        <f t="shared" ref="I12:J12" si="2">I10+I11</f>
        <v>7724</v>
      </c>
      <c r="J12" s="41">
        <f t="shared" si="2"/>
        <v>5734</v>
      </c>
      <c r="K12" s="41">
        <v>4597</v>
      </c>
      <c r="L12" s="41"/>
      <c r="M12" s="41"/>
      <c r="N12" s="41">
        <f>SUM(B12:M12)</f>
        <v>76494</v>
      </c>
      <c r="O12" s="34"/>
      <c r="R12" s="35"/>
    </row>
    <row r="13" spans="1:18">
      <c r="A13" s="42" t="s">
        <v>18</v>
      </c>
      <c r="B13" s="217">
        <f>+B12/B8-1</f>
        <v>0.17772135829895275</v>
      </c>
      <c r="C13" s="217">
        <f>+C12/C8-1</f>
        <v>0.19642437073629737</v>
      </c>
      <c r="D13" s="217">
        <f>+D12/D8-1</f>
        <v>2.2436929683306461E-2</v>
      </c>
      <c r="E13" s="217">
        <f>+E12/E8-1</f>
        <v>-7.4818216609261357E-2</v>
      </c>
      <c r="F13" s="217">
        <f t="shared" ref="F13:G13" si="3">+F12/F8-1</f>
        <v>5.4626749611197623E-2</v>
      </c>
      <c r="G13" s="217">
        <f t="shared" si="3"/>
        <v>1.6862242382408077E-2</v>
      </c>
      <c r="H13" s="217">
        <f t="shared" ref="H13:I13" si="4">+H12/H8-1</f>
        <v>4.0098566308243822E-2</v>
      </c>
      <c r="I13" s="217">
        <f t="shared" si="4"/>
        <v>0.12006960556844537</v>
      </c>
      <c r="J13" s="217">
        <f t="shared" ref="J13:K13" si="5">+J12/J8-1</f>
        <v>8.9741333802568768E-3</v>
      </c>
      <c r="K13" s="217">
        <f t="shared" si="5"/>
        <v>-3.3431455004205191E-2</v>
      </c>
      <c r="L13" s="217"/>
      <c r="M13" s="217"/>
      <c r="N13" s="217">
        <f ca="1">+N12/SUM(OFFSET(B8,,,,COUNTA(B10:M10)))-1</f>
        <v>3.5648041591638258E-2</v>
      </c>
      <c r="P13" s="29"/>
      <c r="R13" s="33"/>
    </row>
    <row r="14" spans="1:18">
      <c r="A14" s="42" t="s">
        <v>19</v>
      </c>
      <c r="B14" s="217">
        <f t="shared" ref="B14:G15" si="6">+B10/B6-1</f>
        <v>1.0878048780487806</v>
      </c>
      <c r="C14" s="217">
        <f t="shared" si="6"/>
        <v>0.40838852097130252</v>
      </c>
      <c r="D14" s="217">
        <f t="shared" si="6"/>
        <v>0.27215474583895638</v>
      </c>
      <c r="E14" s="217">
        <f t="shared" si="6"/>
        <v>-3.1206657420249639E-3</v>
      </c>
      <c r="F14" s="217">
        <f t="shared" si="6"/>
        <v>0.15153560580492753</v>
      </c>
      <c r="G14" s="217">
        <f t="shared" si="6"/>
        <v>0.13799157303370779</v>
      </c>
      <c r="H14" s="217">
        <f t="shared" ref="H14:I14" si="7">+H10/H6-1</f>
        <v>0.12051176227816751</v>
      </c>
      <c r="I14" s="217">
        <f t="shared" si="7"/>
        <v>0.22808870116156288</v>
      </c>
      <c r="J14" s="217">
        <f t="shared" ref="J14:K14" si="8">+J10/J6-1</f>
        <v>5.4757015742641357E-3</v>
      </c>
      <c r="K14" s="217">
        <f t="shared" si="8"/>
        <v>-8.4317032040471807E-3</v>
      </c>
      <c r="L14" s="217"/>
      <c r="M14" s="217"/>
      <c r="N14" s="217">
        <f ca="1">+N10/SUM(OFFSET(B6,,,,COUNTA(B10:M10)))-1</f>
        <v>0.15501614751536619</v>
      </c>
      <c r="R14" s="33"/>
    </row>
    <row r="15" spans="1:18">
      <c r="A15" s="42" t="s">
        <v>20</v>
      </c>
      <c r="B15" s="217">
        <f t="shared" si="6"/>
        <v>4.1590660342940566E-2</v>
      </c>
      <c r="C15" s="217">
        <f t="shared" si="6"/>
        <v>0.13901345291479816</v>
      </c>
      <c r="D15" s="217">
        <f t="shared" si="6"/>
        <v>-5.5837563451776595E-2</v>
      </c>
      <c r="E15" s="217">
        <f t="shared" si="6"/>
        <v>-0.10214059196617331</v>
      </c>
      <c r="F15" s="217">
        <f t="shared" si="6"/>
        <v>1.5426621160409493E-2</v>
      </c>
      <c r="G15" s="217">
        <f t="shared" si="6"/>
        <v>-3.0440148087206964E-2</v>
      </c>
      <c r="H15" s="217">
        <f t="shared" ref="H15:I15" si="9">+H11/H7-1</f>
        <v>1.0146041506533532E-2</v>
      </c>
      <c r="I15" s="217">
        <f t="shared" si="9"/>
        <v>7.9168332666933239E-2</v>
      </c>
      <c r="J15" s="217">
        <f t="shared" ref="J15:K15" si="10">+J11/J7-1</f>
        <v>1.0184746565608638E-2</v>
      </c>
      <c r="K15" s="217">
        <f t="shared" si="10"/>
        <v>-4.1736694677871111E-2</v>
      </c>
      <c r="L15" s="217"/>
      <c r="M15" s="217"/>
      <c r="N15" s="217">
        <f ca="1">+N11/SUM(OFFSET(B7,,,,COUNTA(B10:M10)))-1</f>
        <v>-6.2748111153796415E-3</v>
      </c>
      <c r="R15" s="33"/>
    </row>
    <row r="16" spans="1:18">
      <c r="A16" s="42" t="s">
        <v>21</v>
      </c>
      <c r="B16" s="217">
        <f>+B10/B12</f>
        <v>0.23066558879008353</v>
      </c>
      <c r="C16" s="217">
        <f>+C10/C12</f>
        <v>0.25088478175383405</v>
      </c>
      <c r="D16" s="217">
        <f>+D10/D12</f>
        <v>0.29693406131877365</v>
      </c>
      <c r="E16" s="217">
        <f>+E10/E12</f>
        <v>0.29731127197518098</v>
      </c>
      <c r="F16" s="217">
        <f t="shared" ref="F16:G16" si="11">+F10/F12</f>
        <v>0.31447004608294932</v>
      </c>
      <c r="G16" s="217">
        <f t="shared" si="11"/>
        <v>0.31429402637703646</v>
      </c>
      <c r="H16" s="217">
        <f t="shared" ref="H16:I16" si="12">+H10/H12</f>
        <v>0.29237561921171656</v>
      </c>
      <c r="I16" s="217">
        <f t="shared" si="12"/>
        <v>0.30113930605903677</v>
      </c>
      <c r="J16" s="217">
        <f t="shared" ref="J16:K16" si="13">+J10/J12</f>
        <v>0.2561911405650506</v>
      </c>
      <c r="K16" s="217">
        <f t="shared" si="13"/>
        <v>0.25581901239939092</v>
      </c>
      <c r="L16" s="217"/>
      <c r="M16" s="217"/>
      <c r="N16" s="217">
        <f>+N10/N12</f>
        <v>0.28987894475383691</v>
      </c>
      <c r="P16" s="29"/>
      <c r="R16" s="33"/>
    </row>
    <row r="17" spans="1:18">
      <c r="A17" s="2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R17" s="33"/>
    </row>
    <row r="18" spans="1:18" ht="21" customHeight="1">
      <c r="A18" s="280" t="s">
        <v>3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15"/>
      <c r="R18" s="33"/>
    </row>
    <row r="19" spans="1:18">
      <c r="A19" s="39"/>
      <c r="B19" s="128" t="s">
        <v>7</v>
      </c>
      <c r="C19" s="128" t="s">
        <v>8</v>
      </c>
      <c r="D19" s="129" t="s">
        <v>1</v>
      </c>
      <c r="E19" s="129" t="s">
        <v>9</v>
      </c>
      <c r="F19" s="129" t="s">
        <v>10</v>
      </c>
      <c r="G19" s="129" t="s">
        <v>11</v>
      </c>
      <c r="H19" s="129" t="s">
        <v>12</v>
      </c>
      <c r="I19" s="129" t="s">
        <v>13</v>
      </c>
      <c r="J19" s="129" t="s">
        <v>14</v>
      </c>
      <c r="K19" s="129" t="s">
        <v>15</v>
      </c>
      <c r="L19" s="129" t="s">
        <v>16</v>
      </c>
      <c r="M19" s="129" t="s">
        <v>17</v>
      </c>
      <c r="N19" s="129" t="s">
        <v>5</v>
      </c>
      <c r="O19" s="14"/>
      <c r="R19" s="33"/>
    </row>
    <row r="20" spans="1:18">
      <c r="A20" s="64" t="s">
        <v>89</v>
      </c>
      <c r="B20" s="274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6"/>
      <c r="O20" s="14"/>
      <c r="R20" s="33"/>
    </row>
    <row r="21" spans="1:18">
      <c r="A21" s="130" t="s">
        <v>93</v>
      </c>
      <c r="B21" s="153">
        <v>301</v>
      </c>
      <c r="C21" s="153">
        <v>401</v>
      </c>
      <c r="D21" s="153">
        <v>902</v>
      </c>
      <c r="E21" s="153">
        <v>1140</v>
      </c>
      <c r="F21" s="153">
        <v>1457</v>
      </c>
      <c r="G21" s="153">
        <v>1691</v>
      </c>
      <c r="H21" s="153">
        <v>1693</v>
      </c>
      <c r="I21" s="153">
        <v>1475</v>
      </c>
      <c r="J21" s="153">
        <v>1097</v>
      </c>
      <c r="K21" s="153">
        <v>849</v>
      </c>
      <c r="L21" s="153">
        <v>671</v>
      </c>
      <c r="M21" s="153">
        <v>1033</v>
      </c>
      <c r="N21" s="130">
        <f>SUM(B21:M21)</f>
        <v>12710</v>
      </c>
      <c r="O21" s="14"/>
      <c r="R21" s="33"/>
    </row>
    <row r="22" spans="1:18">
      <c r="A22" s="64" t="s">
        <v>94</v>
      </c>
      <c r="B22" s="130">
        <v>490</v>
      </c>
      <c r="C22" s="130">
        <v>468</v>
      </c>
      <c r="D22" s="130">
        <v>882</v>
      </c>
      <c r="E22" s="130">
        <v>1052</v>
      </c>
      <c r="F22" s="130">
        <v>1225</v>
      </c>
      <c r="G22" s="130">
        <v>1197</v>
      </c>
      <c r="H22" s="130">
        <v>1305</v>
      </c>
      <c r="I22" s="130">
        <v>1140</v>
      </c>
      <c r="J22" s="130">
        <v>870</v>
      </c>
      <c r="K22" s="130">
        <v>626</v>
      </c>
      <c r="L22" s="130">
        <v>539</v>
      </c>
      <c r="M22" s="130">
        <v>520</v>
      </c>
      <c r="N22" s="130">
        <f>SUM(B22:M22)</f>
        <v>10314</v>
      </c>
      <c r="O22" s="14"/>
      <c r="R22" s="33"/>
    </row>
    <row r="23" spans="1:18">
      <c r="A23" s="40" t="s">
        <v>95</v>
      </c>
      <c r="B23" s="152">
        <f>B22+B21</f>
        <v>791</v>
      </c>
      <c r="C23" s="152">
        <f t="shared" ref="C23:M23" si="14">C22+C21</f>
        <v>869</v>
      </c>
      <c r="D23" s="152">
        <f t="shared" si="14"/>
        <v>1784</v>
      </c>
      <c r="E23" s="152">
        <f t="shared" si="14"/>
        <v>2192</v>
      </c>
      <c r="F23" s="152">
        <f t="shared" si="14"/>
        <v>2682</v>
      </c>
      <c r="G23" s="152">
        <f t="shared" si="14"/>
        <v>2888</v>
      </c>
      <c r="H23" s="152">
        <f t="shared" si="14"/>
        <v>2998</v>
      </c>
      <c r="I23" s="152">
        <f t="shared" si="14"/>
        <v>2615</v>
      </c>
      <c r="J23" s="152">
        <f t="shared" si="14"/>
        <v>1967</v>
      </c>
      <c r="K23" s="152">
        <f t="shared" si="14"/>
        <v>1475</v>
      </c>
      <c r="L23" s="152">
        <f t="shared" si="14"/>
        <v>1210</v>
      </c>
      <c r="M23" s="152">
        <f t="shared" si="14"/>
        <v>1553</v>
      </c>
      <c r="N23" s="152">
        <f>SUM(B23:M23)</f>
        <v>23024</v>
      </c>
      <c r="O23" s="14"/>
      <c r="R23" s="33"/>
    </row>
    <row r="24" spans="1:18">
      <c r="A24" s="64" t="s">
        <v>133</v>
      </c>
      <c r="B24" s="277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9"/>
      <c r="O24" s="14"/>
      <c r="R24" s="33"/>
    </row>
    <row r="25" spans="1:18">
      <c r="A25" s="130" t="s">
        <v>137</v>
      </c>
      <c r="B25" s="65">
        <v>355</v>
      </c>
      <c r="C25" s="65">
        <v>496</v>
      </c>
      <c r="D25" s="65">
        <v>1041</v>
      </c>
      <c r="E25" s="65">
        <v>1207</v>
      </c>
      <c r="F25" s="65">
        <v>1469</v>
      </c>
      <c r="G25" s="65">
        <v>1513</v>
      </c>
      <c r="H25" s="65">
        <v>1390</v>
      </c>
      <c r="I25" s="65">
        <v>1276</v>
      </c>
      <c r="J25" s="65">
        <v>965</v>
      </c>
      <c r="K25" s="65">
        <v>697</v>
      </c>
      <c r="L25" s="65"/>
      <c r="M25" s="65"/>
      <c r="N25" s="65">
        <f>SUM(B25:M25)</f>
        <v>10409</v>
      </c>
      <c r="O25" s="14"/>
      <c r="R25" s="33"/>
    </row>
    <row r="26" spans="1:18" s="17" customFormat="1">
      <c r="A26" s="64" t="s">
        <v>138</v>
      </c>
      <c r="B26" s="130">
        <v>491</v>
      </c>
      <c r="C26" s="130">
        <v>640</v>
      </c>
      <c r="D26" s="130">
        <v>1199</v>
      </c>
      <c r="E26" s="130">
        <v>1168</v>
      </c>
      <c r="F26" s="130">
        <v>1356</v>
      </c>
      <c r="G26" s="130">
        <v>1429</v>
      </c>
      <c r="H26" s="130">
        <v>1367</v>
      </c>
      <c r="I26" s="130">
        <v>1344</v>
      </c>
      <c r="J26" s="130">
        <v>958</v>
      </c>
      <c r="K26" s="130">
        <v>765</v>
      </c>
      <c r="L26" s="130"/>
      <c r="M26" s="130"/>
      <c r="N26" s="130">
        <f>SUM(B26:M26)</f>
        <v>10717</v>
      </c>
      <c r="O26" s="16"/>
      <c r="R26" s="33"/>
    </row>
    <row r="27" spans="1:18" s="5" customFormat="1">
      <c r="A27" s="40" t="s">
        <v>139</v>
      </c>
      <c r="B27" s="41">
        <f>B26+B25</f>
        <v>846</v>
      </c>
      <c r="C27" s="41">
        <f>C26+C25</f>
        <v>1136</v>
      </c>
      <c r="D27" s="41">
        <f>D26+D25</f>
        <v>2240</v>
      </c>
      <c r="E27" s="41">
        <f>E26+E25</f>
        <v>2375</v>
      </c>
      <c r="F27" s="41">
        <f t="shared" ref="F27:H27" si="15">F26+F25</f>
        <v>2825</v>
      </c>
      <c r="G27" s="41">
        <f t="shared" si="15"/>
        <v>2942</v>
      </c>
      <c r="H27" s="41">
        <f t="shared" si="15"/>
        <v>2757</v>
      </c>
      <c r="I27" s="41">
        <f t="shared" ref="I27:J27" si="16">I26+I25</f>
        <v>2620</v>
      </c>
      <c r="J27" s="41">
        <f t="shared" si="16"/>
        <v>1923</v>
      </c>
      <c r="K27" s="41">
        <v>1462</v>
      </c>
      <c r="L27" s="41"/>
      <c r="M27" s="41"/>
      <c r="N27" s="41">
        <f>SUM(B27:M27)</f>
        <v>21126</v>
      </c>
      <c r="O27" s="34"/>
    </row>
    <row r="28" spans="1:18" s="5" customFormat="1">
      <c r="A28" s="42" t="s">
        <v>18</v>
      </c>
      <c r="B28" s="217">
        <f>+B27/B23-1</f>
        <v>6.9532237673830544E-2</v>
      </c>
      <c r="C28" s="217">
        <f>+C27/C23-1</f>
        <v>0.30724971231300335</v>
      </c>
      <c r="D28" s="217">
        <f>+D27/D23-1</f>
        <v>0.25560538116591935</v>
      </c>
      <c r="E28" s="217">
        <f>+E27/E23-1</f>
        <v>8.3485401459854058E-2</v>
      </c>
      <c r="F28" s="217">
        <f t="shared" ref="F28:G28" si="17">+F27/F23-1</f>
        <v>5.3318419090231162E-2</v>
      </c>
      <c r="G28" s="217">
        <f t="shared" si="17"/>
        <v>1.8698060941828354E-2</v>
      </c>
      <c r="H28" s="217">
        <f t="shared" ref="H28:I28" si="18">+H27/H23-1</f>
        <v>-8.0386924616410949E-2</v>
      </c>
      <c r="I28" s="217">
        <f t="shared" si="18"/>
        <v>1.9120458891013214E-3</v>
      </c>
      <c r="J28" s="217">
        <f t="shared" ref="J28:K28" si="19">+J27/J23-1</f>
        <v>-2.2369089984748403E-2</v>
      </c>
      <c r="K28" s="217">
        <f t="shared" si="19"/>
        <v>-8.8135593220338704E-3</v>
      </c>
      <c r="L28" s="217"/>
      <c r="M28" s="217"/>
      <c r="N28" s="217">
        <f ca="1">+N27/SUM(OFFSET(B23,,,,COUNTA(B25:M25)))-1</f>
        <v>4.2692858200483741E-2</v>
      </c>
      <c r="O28" s="34"/>
    </row>
    <row r="29" spans="1:18" s="5" customFormat="1">
      <c r="A29" s="42" t="s">
        <v>19</v>
      </c>
      <c r="B29" s="217">
        <f t="shared" ref="B29:G30" si="20">+B25/B21-1</f>
        <v>0.17940199335548179</v>
      </c>
      <c r="C29" s="217">
        <f t="shared" si="20"/>
        <v>0.23690773067331672</v>
      </c>
      <c r="D29" s="217">
        <f t="shared" si="20"/>
        <v>0.15410199556541015</v>
      </c>
      <c r="E29" s="217">
        <f t="shared" si="20"/>
        <v>5.8771929824561475E-2</v>
      </c>
      <c r="F29" s="217">
        <f t="shared" si="20"/>
        <v>8.2361015785861191E-3</v>
      </c>
      <c r="G29" s="217">
        <f t="shared" si="20"/>
        <v>-0.10526315789473684</v>
      </c>
      <c r="H29" s="217">
        <f t="shared" ref="H29:I29" si="21">+H25/H21-1</f>
        <v>-0.1789722386296515</v>
      </c>
      <c r="I29" s="217">
        <f t="shared" si="21"/>
        <v>-0.13491525423728812</v>
      </c>
      <c r="J29" s="217">
        <f t="shared" ref="J29:K29" si="22">+J25/J21-1</f>
        <v>-0.12032816773017319</v>
      </c>
      <c r="K29" s="217">
        <f t="shared" si="22"/>
        <v>-0.17903415783274446</v>
      </c>
      <c r="L29" s="217"/>
      <c r="M29" s="217"/>
      <c r="N29" s="217">
        <f ca="1">+N25/SUM(OFFSET(B21,,,,COUNTA(B25:M25)))-1</f>
        <v>-5.4243140105397103E-2</v>
      </c>
      <c r="O29" s="34"/>
    </row>
    <row r="30" spans="1:18" s="5" customFormat="1">
      <c r="A30" s="42" t="s">
        <v>20</v>
      </c>
      <c r="B30" s="217">
        <f t="shared" si="20"/>
        <v>2.0408163265306367E-3</v>
      </c>
      <c r="C30" s="217">
        <f t="shared" si="20"/>
        <v>0.36752136752136755</v>
      </c>
      <c r="D30" s="217">
        <f t="shared" si="20"/>
        <v>0.35941043083900226</v>
      </c>
      <c r="E30" s="217">
        <f t="shared" si="20"/>
        <v>0.11026615969581743</v>
      </c>
      <c r="F30" s="217">
        <f t="shared" si="20"/>
        <v>0.10693877551020403</v>
      </c>
      <c r="G30" s="217">
        <f t="shared" si="20"/>
        <v>0.19381787802840433</v>
      </c>
      <c r="H30" s="217">
        <f t="shared" ref="H30:I30" si="23">+H26/H22-1</f>
        <v>4.7509578544061348E-2</v>
      </c>
      <c r="I30" s="217">
        <f t="shared" si="23"/>
        <v>0.17894736842105252</v>
      </c>
      <c r="J30" s="217">
        <f t="shared" ref="J30:K30" si="24">+J26/J22-1</f>
        <v>0.10114942528735638</v>
      </c>
      <c r="K30" s="217">
        <f t="shared" si="24"/>
        <v>0.22204472843450485</v>
      </c>
      <c r="L30" s="217"/>
      <c r="M30" s="217"/>
      <c r="N30" s="217">
        <f ca="1">+N26/SUM(OFFSET(B22,,,,COUNTA(B25:M25)))-1</f>
        <v>0.15796866558616962</v>
      </c>
      <c r="O30" s="34"/>
    </row>
    <row r="31" spans="1:18">
      <c r="A31" s="42" t="s">
        <v>22</v>
      </c>
      <c r="B31" s="217">
        <f>+B25/B27</f>
        <v>0.41962174940898345</v>
      </c>
      <c r="C31" s="217">
        <f>+C25/C27</f>
        <v>0.43661971830985913</v>
      </c>
      <c r="D31" s="217">
        <f>+D25/D27</f>
        <v>0.46473214285714287</v>
      </c>
      <c r="E31" s="217">
        <f>+E25/E27</f>
        <v>0.50821052631578945</v>
      </c>
      <c r="F31" s="217">
        <f t="shared" ref="F31:G31" si="25">+F25/F27</f>
        <v>0.52</v>
      </c>
      <c r="G31" s="217">
        <f t="shared" si="25"/>
        <v>0.51427600271923857</v>
      </c>
      <c r="H31" s="217">
        <f t="shared" ref="H31:I31" si="26">+H25/H27</f>
        <v>0.50417120058034093</v>
      </c>
      <c r="I31" s="217">
        <f t="shared" si="26"/>
        <v>0.4870229007633588</v>
      </c>
      <c r="J31" s="217">
        <f t="shared" ref="J31:K31" si="27">+J25/J27</f>
        <v>0.50182007280291208</v>
      </c>
      <c r="K31" s="217">
        <f t="shared" si="27"/>
        <v>0.47674418604651164</v>
      </c>
      <c r="L31" s="217"/>
      <c r="M31" s="217"/>
      <c r="N31" s="217">
        <f>+N25/N27</f>
        <v>0.49271040424121937</v>
      </c>
    </row>
    <row r="34" spans="1:7" ht="30.75" customHeight="1">
      <c r="A34" s="237" t="s">
        <v>4</v>
      </c>
      <c r="B34" s="286" t="str">
        <f>'R_PTW USED 2022vs2021'!B9:C9</f>
        <v>OCTOBER</v>
      </c>
      <c r="C34" s="287"/>
      <c r="D34" s="281" t="s">
        <v>32</v>
      </c>
      <c r="E34" s="283" t="str">
        <f>'R_PTW 2022vs2021'!E9:F9</f>
        <v>JANUARY-OCTOBER</v>
      </c>
      <c r="F34" s="284"/>
      <c r="G34" s="281" t="s">
        <v>32</v>
      </c>
    </row>
    <row r="35" spans="1:7" ht="15.75" customHeight="1">
      <c r="A35" s="238"/>
      <c r="B35" s="45">
        <v>2022</v>
      </c>
      <c r="C35" s="45">
        <v>2021</v>
      </c>
      <c r="D35" s="282"/>
      <c r="E35" s="45">
        <v>2022</v>
      </c>
      <c r="F35" s="45">
        <v>2021</v>
      </c>
      <c r="G35" s="282"/>
    </row>
    <row r="36" spans="1:7" ht="15.75" customHeight="1">
      <c r="A36" s="67" t="s">
        <v>38</v>
      </c>
      <c r="B36" s="154">
        <f ca="1">OFFSET(A10,,COUNTA(B28:M28),,)</f>
        <v>1176</v>
      </c>
      <c r="C36" s="154">
        <f ca="1">OFFSET(A6,,COUNTA(B28:M28),,)</f>
        <v>1186</v>
      </c>
      <c r="D36" s="163">
        <f ca="1">+B36/C36-1</f>
        <v>-8.4317032040471807E-3</v>
      </c>
      <c r="E36" s="154">
        <f>N10</f>
        <v>22174</v>
      </c>
      <c r="F36" s="154">
        <f ca="1">SUM(OFFSET(B6,,,,COUNTA(B28:M28)))</f>
        <v>19198</v>
      </c>
      <c r="G36" s="163">
        <f ca="1">+E36/F36-1</f>
        <v>0.15501614751536619</v>
      </c>
    </row>
    <row r="37" spans="1:7" ht="15.75" customHeight="1">
      <c r="A37" s="67" t="s">
        <v>39</v>
      </c>
      <c r="B37" s="154">
        <f ca="1">OFFSET(A11,,COUNTA(B29:M29),,)</f>
        <v>3421</v>
      </c>
      <c r="C37" s="154">
        <f ca="1">OFFSET(A7,,COUNTA(B29:M29),,)</f>
        <v>3570</v>
      </c>
      <c r="D37" s="163">
        <f ca="1">+B37/C37-1</f>
        <v>-4.1736694677871111E-2</v>
      </c>
      <c r="E37" s="154">
        <f>N11</f>
        <v>54320</v>
      </c>
      <c r="F37" s="154">
        <f ca="1">SUM(OFFSET(B7,,,,COUNTA(B29:M29)))</f>
        <v>54663</v>
      </c>
      <c r="G37" s="163">
        <f ca="1">+E37/F37-1</f>
        <v>-6.2748111153796415E-3</v>
      </c>
    </row>
    <row r="38" spans="1:7" ht="15.75" customHeight="1">
      <c r="A38" s="95" t="s">
        <v>5</v>
      </c>
      <c r="B38" s="154">
        <f ca="1">SUM(B36:B37)</f>
        <v>4597</v>
      </c>
      <c r="C38" s="154">
        <f ca="1">SUM(C36:C37)</f>
        <v>4756</v>
      </c>
      <c r="D38" s="163">
        <f ca="1">+B38/C38-1</f>
        <v>-3.3431455004205191E-2</v>
      </c>
      <c r="E38" s="154">
        <f>SUM(E36:E37)</f>
        <v>76494</v>
      </c>
      <c r="F38" s="154">
        <f ca="1">SUM(F36:F37)</f>
        <v>73861</v>
      </c>
      <c r="G38" s="163">
        <f ca="1">+E38/F38-1</f>
        <v>3.5648041591638258E-2</v>
      </c>
    </row>
    <row r="39" spans="1:7" ht="15.75" customHeight="1"/>
    <row r="40" spans="1:7" ht="15.75" customHeight="1"/>
    <row r="41" spans="1:7" ht="32.25" customHeight="1">
      <c r="A41" s="237" t="s">
        <v>3</v>
      </c>
      <c r="B41" s="286" t="str">
        <f>B34</f>
        <v>OCTOBER</v>
      </c>
      <c r="C41" s="287"/>
      <c r="D41" s="281" t="s">
        <v>32</v>
      </c>
      <c r="E41" s="283" t="str">
        <f>E34</f>
        <v>JANUARY-OCTOBER</v>
      </c>
      <c r="F41" s="284"/>
      <c r="G41" s="281" t="s">
        <v>32</v>
      </c>
    </row>
    <row r="42" spans="1:7" ht="15.75" customHeight="1">
      <c r="A42" s="238"/>
      <c r="B42" s="45">
        <v>2022</v>
      </c>
      <c r="C42" s="45">
        <v>2021</v>
      </c>
      <c r="D42" s="282"/>
      <c r="E42" s="45">
        <v>2022</v>
      </c>
      <c r="F42" s="45">
        <v>2021</v>
      </c>
      <c r="G42" s="282"/>
    </row>
    <row r="43" spans="1:7" ht="15.75" customHeight="1">
      <c r="A43" s="67" t="s">
        <v>38</v>
      </c>
      <c r="B43" s="154">
        <f ca="1">OFFSET(A25,,COUNTA(B28:M28),,)</f>
        <v>697</v>
      </c>
      <c r="C43" s="154">
        <f ca="1">OFFSET(A21,,COUNTA(B28:M28),,)</f>
        <v>849</v>
      </c>
      <c r="D43" s="163">
        <f ca="1">+B43/C43-1</f>
        <v>-0.17903415783274446</v>
      </c>
      <c r="E43" s="154">
        <f>N25</f>
        <v>10409</v>
      </c>
      <c r="F43" s="154">
        <f ca="1">SUM(OFFSET(B21,,,,COUNTA(B28:M28)))</f>
        <v>11006</v>
      </c>
      <c r="G43" s="163">
        <f ca="1">+E43/F43-1</f>
        <v>-5.4243140105397103E-2</v>
      </c>
    </row>
    <row r="44" spans="1:7" ht="15.75" customHeight="1">
      <c r="A44" s="67" t="s">
        <v>39</v>
      </c>
      <c r="B44" s="154">
        <f ca="1">OFFSET(A26,,COUNTA(B29:M29),,)</f>
        <v>765</v>
      </c>
      <c r="C44" s="154">
        <f ca="1">OFFSET(A22,,COUNTA(B29:M29),,)</f>
        <v>626</v>
      </c>
      <c r="D44" s="163">
        <f ca="1">+B44/C44-1</f>
        <v>0.22204472843450485</v>
      </c>
      <c r="E44" s="154">
        <f>N26</f>
        <v>10717</v>
      </c>
      <c r="F44" s="154">
        <f ca="1">SUM(OFFSET(B22,,,,COUNTA(B29:M29)))</f>
        <v>9255</v>
      </c>
      <c r="G44" s="163">
        <f ca="1">+E44/F44-1</f>
        <v>0.15796866558616962</v>
      </c>
    </row>
    <row r="45" spans="1:7" ht="15.75" customHeight="1">
      <c r="A45" s="95" t="s">
        <v>5</v>
      </c>
      <c r="B45" s="154">
        <f ca="1">SUM(B43:B44)</f>
        <v>1462</v>
      </c>
      <c r="C45" s="154">
        <f ca="1">SUM(C43:C44)</f>
        <v>1475</v>
      </c>
      <c r="D45" s="163">
        <f ca="1">+B45/C45-1</f>
        <v>-8.8135593220338704E-3</v>
      </c>
      <c r="E45" s="154">
        <f>SUM(E43:E44)</f>
        <v>21126</v>
      </c>
      <c r="F45" s="154">
        <f ca="1">SUM(F43:F44)</f>
        <v>20261</v>
      </c>
      <c r="G45" s="163">
        <f ca="1">+E45/F45-1</f>
        <v>4.2692858200483741E-2</v>
      </c>
    </row>
    <row r="49" spans="1:15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8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5.25" customHeight="1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5" customHeight="1">
      <c r="A52" s="285" t="s">
        <v>42</v>
      </c>
      <c r="B52" s="285"/>
      <c r="C52" s="285"/>
      <c r="D52" s="285"/>
      <c r="E52" s="285"/>
      <c r="F52" s="285"/>
      <c r="G52" s="285"/>
      <c r="H52" s="285"/>
      <c r="I52" s="285"/>
      <c r="J52" s="31"/>
      <c r="K52" s="31"/>
      <c r="L52" s="31"/>
      <c r="M52" s="31"/>
      <c r="N52" s="31"/>
      <c r="O52" s="1"/>
    </row>
    <row r="53" spans="1:15" ht="18.75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1"/>
    </row>
    <row r="54" spans="1:15">
      <c r="A54" s="1"/>
      <c r="B54" s="1"/>
      <c r="C54" s="6"/>
      <c r="D54" s="6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</sheetData>
  <mergeCells count="17">
    <mergeCell ref="D41:D42"/>
    <mergeCell ref="E41:F41"/>
    <mergeCell ref="G41:G42"/>
    <mergeCell ref="B9:N9"/>
    <mergeCell ref="A52:I52"/>
    <mergeCell ref="A34:A35"/>
    <mergeCell ref="B34:C34"/>
    <mergeCell ref="D34:D35"/>
    <mergeCell ref="E34:F34"/>
    <mergeCell ref="G34:G35"/>
    <mergeCell ref="A41:A42"/>
    <mergeCell ref="B41:C41"/>
    <mergeCell ref="A2:N2"/>
    <mergeCell ref="B20:N20"/>
    <mergeCell ref="B24:N24"/>
    <mergeCell ref="A3:N3"/>
    <mergeCell ref="A18:N18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NEW 2022vs2021</vt:lpstr>
      <vt:lpstr>R_MC 2022 rankings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2022-11-04T13:24:06Z</dcterms:modified>
</cp:coreProperties>
</file>